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List'!$A$1:$AL$36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Bids'!$A$1:$L$57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AL9" i="16" l="1"/>
  <c r="AF94" i="16" l="1"/>
  <c r="AH94" i="16" l="1"/>
  <c r="AI94" i="16"/>
  <c r="Z94" i="16" l="1"/>
  <c r="AA94" i="16"/>
  <c r="AB94" i="16"/>
  <c r="AC94" i="16"/>
  <c r="AD94" i="16"/>
  <c r="AE94" i="16"/>
  <c r="AG94" i="16"/>
  <c r="AL30" i="16" l="1"/>
  <c r="AL13" i="16"/>
  <c r="AL7" i="16"/>
  <c r="AL8" i="16"/>
  <c r="L94" i="16" l="1"/>
  <c r="M94" i="16"/>
  <c r="N94" i="16"/>
  <c r="O94" i="16"/>
  <c r="P94" i="16"/>
  <c r="Y94" i="16" l="1"/>
  <c r="G94" i="16" l="1"/>
  <c r="H94" i="16"/>
  <c r="I94" i="16"/>
  <c r="J94" i="16"/>
  <c r="K94" i="16"/>
  <c r="R94" i="16" l="1"/>
  <c r="X94" i="16" l="1"/>
  <c r="AJ94" i="16"/>
  <c r="S94" i="16" l="1"/>
  <c r="T94" i="16"/>
  <c r="U94" i="16"/>
  <c r="V94" i="16"/>
  <c r="AL45" i="16" l="1"/>
  <c r="AL46" i="16"/>
  <c r="E94" i="16" l="1"/>
  <c r="AK94" i="16" l="1"/>
  <c r="W94" i="16" l="1"/>
  <c r="Q94" i="16" l="1"/>
  <c r="F94" i="16" l="1"/>
  <c r="I57" i="1" l="1"/>
  <c r="K57" i="1"/>
  <c r="AL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AL56" i="16" l="1"/>
  <c r="AL57" i="16"/>
  <c r="AL58" i="16"/>
  <c r="AL59" i="16"/>
  <c r="AL60" i="16"/>
  <c r="AL61" i="16"/>
  <c r="AL62" i="16"/>
  <c r="AL52" i="16"/>
  <c r="AL53" i="16"/>
  <c r="AL55" i="16"/>
  <c r="AL47" i="16" l="1"/>
  <c r="AL31" i="16"/>
  <c r="AL32" i="16"/>
  <c r="AL33" i="16"/>
  <c r="AL34" i="16"/>
  <c r="AL35" i="16"/>
  <c r="AL36" i="16"/>
  <c r="AL37" i="16"/>
  <c r="AL38" i="16"/>
  <c r="AL49" i="16" l="1"/>
  <c r="AL50" i="16"/>
  <c r="AL10" i="16" l="1"/>
  <c r="AL11" i="16"/>
  <c r="AL12" i="16"/>
  <c r="AL14" i="16"/>
  <c r="AL15" i="16"/>
  <c r="AL16" i="16"/>
  <c r="AL17" i="16"/>
  <c r="AL18" i="16"/>
  <c r="AL20" i="16"/>
  <c r="AL21" i="16"/>
  <c r="AL22" i="16"/>
  <c r="AL23" i="16"/>
  <c r="AL24" i="16"/>
  <c r="AL25" i="16"/>
  <c r="AL28" i="16"/>
  <c r="AL29" i="16"/>
  <c r="AL39" i="16"/>
  <c r="AL40" i="16"/>
  <c r="AL41" i="16"/>
  <c r="AL42" i="16"/>
  <c r="AL43" i="16"/>
  <c r="AL44" i="16"/>
  <c r="D94" i="16" l="1"/>
  <c r="AL98" i="16" l="1"/>
  <c r="AL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AL51" i="16"/>
  <c r="AL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K76" i="19"/>
  <c r="J76" i="19"/>
  <c r="J75" i="19"/>
  <c r="K75" i="19" s="1"/>
  <c r="K74" i="19"/>
  <c r="J74" i="19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31" i="19"/>
  <c r="E75" i="19"/>
  <c r="AL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AL97" i="16"/>
  <c r="AF99" i="16" s="1"/>
  <c r="AF95" i="16" s="1"/>
  <c r="AF96" i="16" s="1"/>
  <c r="AH99" i="16" l="1"/>
  <c r="AH95" i="16" s="1"/>
  <c r="AH96" i="16" s="1"/>
  <c r="AI99" i="16"/>
  <c r="AI95" i="16" s="1"/>
  <c r="AI96" i="16" s="1"/>
  <c r="AA99" i="16"/>
  <c r="AA95" i="16" s="1"/>
  <c r="AA96" i="16" s="1"/>
  <c r="Z99" i="16"/>
  <c r="Z95" i="16" s="1"/>
  <c r="Z96" i="16" s="1"/>
  <c r="AB99" i="16"/>
  <c r="AB95" i="16" s="1"/>
  <c r="AB96" i="16" s="1"/>
  <c r="AC99" i="16"/>
  <c r="AC95" i="16" s="1"/>
  <c r="AC96" i="16" s="1"/>
  <c r="AD99" i="16"/>
  <c r="AD95" i="16" s="1"/>
  <c r="AD96" i="16" s="1"/>
  <c r="AE99" i="16"/>
  <c r="AE95" i="16" s="1"/>
  <c r="AE96" i="16" s="1"/>
  <c r="AG99" i="16"/>
  <c r="AG95" i="16" s="1"/>
  <c r="AG96" i="16" s="1"/>
  <c r="L99" i="16"/>
  <c r="L95" i="16" s="1"/>
  <c r="L96" i="16" s="1"/>
  <c r="M99" i="16"/>
  <c r="M95" i="16" s="1"/>
  <c r="M96" i="16" s="1"/>
  <c r="N99" i="16"/>
  <c r="N95" i="16" s="1"/>
  <c r="N96" i="16" s="1"/>
  <c r="O99" i="16"/>
  <c r="O95" i="16" s="1"/>
  <c r="O96" i="16" s="1"/>
  <c r="P99" i="16"/>
  <c r="P95" i="16" s="1"/>
  <c r="P96" i="16" s="1"/>
  <c r="Y99" i="16"/>
  <c r="Y95" i="16" s="1"/>
  <c r="Y96" i="16" s="1"/>
  <c r="G99" i="16"/>
  <c r="G95" i="16" s="1"/>
  <c r="G96" i="16" s="1"/>
  <c r="H99" i="16"/>
  <c r="H95" i="16" s="1"/>
  <c r="H96" i="16" s="1"/>
  <c r="I99" i="16"/>
  <c r="I95" i="16" s="1"/>
  <c r="I96" i="16" s="1"/>
  <c r="J99" i="16"/>
  <c r="J95" i="16" s="1"/>
  <c r="J96" i="16" s="1"/>
  <c r="K99" i="16"/>
  <c r="K95" i="16" s="1"/>
  <c r="K96" i="16" s="1"/>
  <c r="R99" i="16"/>
  <c r="R95" i="16" s="1"/>
  <c r="R96" i="16" s="1"/>
  <c r="AJ99" i="16"/>
  <c r="AJ95" i="16" s="1"/>
  <c r="AJ96" i="16" s="1"/>
  <c r="X99" i="16"/>
  <c r="X95" i="16" s="1"/>
  <c r="X96" i="16" s="1"/>
  <c r="T99" i="16"/>
  <c r="T95" i="16" s="1"/>
  <c r="T96" i="16" s="1"/>
  <c r="U99" i="16"/>
  <c r="U95" i="16" s="1"/>
  <c r="U96" i="16" s="1"/>
  <c r="S99" i="16"/>
  <c r="S95" i="16" s="1"/>
  <c r="S96" i="16" s="1"/>
  <c r="E99" i="16"/>
  <c r="E95" i="16" s="1"/>
  <c r="E96" i="16" s="1"/>
  <c r="Q99" i="16"/>
  <c r="Q95" i="16" s="1"/>
  <c r="Q96" i="16" s="1"/>
  <c r="AK99" i="16"/>
  <c r="W99" i="16"/>
  <c r="W95" i="16" s="1"/>
  <c r="W96" i="16" s="1"/>
  <c r="V99" i="16"/>
  <c r="V95" i="16" s="1"/>
  <c r="V96" i="16" s="1"/>
  <c r="F99" i="16"/>
  <c r="F95" i="16" s="1"/>
  <c r="F96" i="16" s="1"/>
  <c r="D99" i="16"/>
  <c r="D95" i="16" s="1"/>
  <c r="D96" i="16" s="1"/>
  <c r="AL4" i="16"/>
  <c r="AN27" i="16" l="1"/>
  <c r="AL5" i="16" l="1"/>
  <c r="AH7" i="1" l="1"/>
  <c r="T7" i="1"/>
  <c r="D7" i="1"/>
  <c r="AN5" i="16"/>
  <c r="C9" i="19" l="1"/>
  <c r="F9" i="19" s="1"/>
  <c r="P7" i="1"/>
  <c r="E9" i="19" l="1"/>
  <c r="AH18" i="1"/>
  <c r="T18" i="1"/>
  <c r="D18" i="1"/>
  <c r="AH17" i="1"/>
  <c r="T17" i="1"/>
  <c r="D17" i="1"/>
  <c r="AN15" i="16"/>
  <c r="AN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AN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AL6" i="16" l="1"/>
  <c r="D8" i="1" l="1"/>
  <c r="AH8" i="1"/>
  <c r="T8" i="1"/>
  <c r="AH6" i="1"/>
  <c r="F7" i="1"/>
  <c r="AN6" i="16"/>
  <c r="C10" i="19" l="1"/>
  <c r="F10" i="19" s="1"/>
  <c r="P8" i="1"/>
  <c r="E10" i="19"/>
  <c r="AH12" i="1"/>
  <c r="T12" i="1"/>
  <c r="D12" i="1"/>
  <c r="L12" i="1" s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L14" i="1" s="1"/>
  <c r="AH13" i="1"/>
  <c r="T13" i="1"/>
  <c r="D13" i="1"/>
  <c r="L13" i="1" s="1"/>
  <c r="AH9" i="1"/>
  <c r="T9" i="1"/>
  <c r="D9" i="1"/>
  <c r="AN14" i="16"/>
  <c r="AN11" i="16"/>
  <c r="AN7" i="16"/>
  <c r="F8" i="1"/>
  <c r="AN9" i="16"/>
  <c r="AN13" i="16"/>
  <c r="AN12" i="16"/>
  <c r="AN10" i="16"/>
  <c r="AN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5" i="19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L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3" i="19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AN17" i="16"/>
  <c r="AN18" i="16"/>
  <c r="AN20" i="16"/>
  <c r="AN24" i="16"/>
  <c r="AN33" i="16"/>
  <c r="AN34" i="16"/>
  <c r="AN19" i="16"/>
  <c r="AN21" i="16"/>
  <c r="AN22" i="16"/>
  <c r="AN23" i="16"/>
  <c r="AN25" i="16"/>
  <c r="AN26" i="16"/>
  <c r="AN28" i="16"/>
  <c r="AN29" i="16"/>
  <c r="AN30" i="16"/>
  <c r="AN31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AV86" i="1" l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AN1" i="16"/>
  <c r="AL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71" i="3"/>
  <c r="F159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<sst xmlns="http://schemas.openxmlformats.org/spreadsheetml/2006/main" count="572" uniqueCount="202">
  <si>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</si>
  <si>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</si>
  <si>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</si>
  <si>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</si>
  <si>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</si>
  <si>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</si>
  <si>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</si>
  <si>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</si>
  <si>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</si>
  <si>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</si>
  <si>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</si>
  <si>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</si>
  <si>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</si>
  <si>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</si>
  <si>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</si>
  <si>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</si>
  <si>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</si>
  <si>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</si>
  <si>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</si>
  <si>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</si>
  <si>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</si>
  <si>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</si>
  <si>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</si>
  <si>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</si>
  <si>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</si>
  <si>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</si>
  <si>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</si>
  <si>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</si>
  <si>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</si>
  <si>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</si>
  <si>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</si>
  <si>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</si>
  <si>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</si>
  <si>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</si>
  <si>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</si>
  <si>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</si>
  <si>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</si>
  <si>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</si>
  <si>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</si>
  <si>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</si>
  <si>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</si>
  <si>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</si>
  <si>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</si>
  <si>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</si>
  <si>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</si>
  <si>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</si>
  <si>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</si>
  <si>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</si>
  <si>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</si>
  <si>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</si>
  <si>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</si>
  <si>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</si>
  <si>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</si>
  <si>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</si>
  <si>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</si>
  <si>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</si>
  <si>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</si>
  <si>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</si>
  <si>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</si>
  <si>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</si>
  <si>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</si>
  <si>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</si>
  <si>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</si>
  <si>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</si>
  <si>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</si>
  <si>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</si>
  <si>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</si>
  <si>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</si>
  <si>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</si>
  <si>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</si>
  <si>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</si>
  <si>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</si>
  <si>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</si>
  <si>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</si>
  <si>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</si>
  <si>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</si>
  <si>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</si>
  <si>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</si>
  <si>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</si>
  <si>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</si>
  <si>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</si>
  <si>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</si>
  <si>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</si>
  <si>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</si>
  <si>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</si>
  <si>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</si>
  <si>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</si>
  <si>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</si>
  <si>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</si>
  <si>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</si>
  <si>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</si>
  <si>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</si>
  <si>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</si>
  <si>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</si>
  <si>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</si>
  <si>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</si>
  <si>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</si>
  <si>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</si>
  <si>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</si>
  <si>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</si>
  <si>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</si>
  <si>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</si>
  <si>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</si>
  <si>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</si>
  <si>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</si>
  <si>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</si>
  <si>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</si>
  <si>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</si>
  <si>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</si>
  <si>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</si>
  <si>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</si>
  <si>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</si>
  <si>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</si>
  <si>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</si>
  <si>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</si>
  <si>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</si>
  <si>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</si>
  <si>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</si>
  <si>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</si>
  <si>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</si>
  <si>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</si>
  <si>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</si>
  <si>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 with New Frame and Grate</t>
  </si>
  <si>
    <t>P.C.C. Sidewalk, 4"</t>
  </si>
  <si>
    <t>S.Y.</t>
  </si>
  <si>
    <t>L.F.</t>
  </si>
  <si>
    <t>S.F.</t>
  </si>
  <si>
    <t>Hot-Mix Asphalt, Hand Method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</si>
  <si>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</si>
  <si>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</si>
  <si>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</si>
  <si>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</si>
  <si>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 xml:space="preserve">Bid No.:          Opened:       </t>
  </si>
  <si>
    <t>Surface Removal, 2"</t>
  </si>
  <si>
    <t>Thermoplastic Pavement Markings, 4"</t>
  </si>
  <si>
    <t>Thermoplastic Pavement Markings, 6"</t>
  </si>
  <si>
    <t>Thermoplastic Pavement Markings, 24"</t>
  </si>
  <si>
    <t>Thermoplastic Pavement Markings, Letters and Symbols</t>
  </si>
  <si>
    <t>Parkway Restoration</t>
  </si>
  <si>
    <t>Traffic Control and Protection</t>
  </si>
  <si>
    <t>Detector Loops</t>
  </si>
  <si>
    <t>Contingency</t>
  </si>
  <si>
    <t>Thermoplastic Pavement Markings, 12"</t>
  </si>
  <si>
    <t>Estimate No. 1 from July 22nd, 2019 to August 26th, 2019</t>
  </si>
  <si>
    <t>P.O. # 19305222</t>
  </si>
  <si>
    <t>, 2019  BY:</t>
  </si>
  <si>
    <t>, 2019. BY:</t>
  </si>
  <si>
    <t>Hot-Mix Asphalt Surface Course, Mix "D", N50, 2"</t>
  </si>
  <si>
    <t xml:space="preserve">Inlets to be Reconstructed </t>
  </si>
  <si>
    <t>7500 Larwinn Court</t>
  </si>
  <si>
    <t>7500/7600           Larwinn Drive</t>
  </si>
  <si>
    <t>7700 Meander Drive</t>
  </si>
  <si>
    <t>6900 Redansa Drive Patching</t>
  </si>
  <si>
    <t>1300 Reid Farm Road</t>
  </si>
  <si>
    <t>1100/1200 Tulip Lane</t>
  </si>
  <si>
    <t>4500/4700        Brougham Drive</t>
  </si>
  <si>
    <t>4600 Crested Butte Trail</t>
  </si>
  <si>
    <t>7000 Forest Glen Drive</t>
  </si>
  <si>
    <t>6800/6900       Paddock Lane</t>
  </si>
  <si>
    <t>2800 Surrey Place</t>
  </si>
  <si>
    <t>5700/5800 Tasselbury Close Patching</t>
  </si>
  <si>
    <t>5900 Twin Orchard Drive</t>
  </si>
  <si>
    <t>3200/3300 Windsong Drive</t>
  </si>
  <si>
    <t>1700/1900 Arnold Avenue Patching</t>
  </si>
  <si>
    <t>5000 Carol Court</t>
  </si>
  <si>
    <t>1000/1100         Esmond Drive</t>
  </si>
  <si>
    <t>0700/0900           Phelps Avenue</t>
  </si>
  <si>
    <t>1200 Post Drive</t>
  </si>
  <si>
    <t>1400 Post Drive</t>
  </si>
  <si>
    <t>8300/8400          Chandan Drive</t>
  </si>
  <si>
    <t>0100/0200     Showplace Drive</t>
  </si>
  <si>
    <t>0300/1000 Willoughby Avenue Patching</t>
  </si>
  <si>
    <t>Fairview Boulevard</t>
  </si>
  <si>
    <t>Surface Removal, 1.25"</t>
  </si>
  <si>
    <t>Arnold Avenue</t>
  </si>
  <si>
    <t>23rd Avenue</t>
  </si>
  <si>
    <t xml:space="preserve">  </t>
  </si>
  <si>
    <t>Boeing Drive</t>
  </si>
  <si>
    <t>0400 Cedar Street</t>
  </si>
  <si>
    <t>1500 Cunningham Road</t>
  </si>
  <si>
    <t>2600/2700            Ridge Avenue</t>
  </si>
  <si>
    <t>South Rockford Avenue</t>
  </si>
  <si>
    <t>7000 Spring Creek Road</t>
  </si>
  <si>
    <t>3800 Northridge Drive</t>
  </si>
  <si>
    <t>LSum</t>
  </si>
  <si>
    <t>Hot-Mix Asphalt Surface Course, Mix "D", N50, 1.25"</t>
  </si>
  <si>
    <t xml:space="preserve">Manholes to be Reconstructed </t>
  </si>
  <si>
    <t>Inlets to be Adjusted</t>
  </si>
  <si>
    <t>Inlet Specials to be Repaired</t>
  </si>
  <si>
    <t>Winter Repairs</t>
  </si>
  <si>
    <t>Showplace Drive</t>
  </si>
  <si>
    <t>14th Ward</t>
  </si>
  <si>
    <t>4th Ward</t>
  </si>
  <si>
    <t>1st Ward</t>
  </si>
  <si>
    <t>City -Wide Street Repairs Group No. 5 - 2023 (Residential)</t>
  </si>
  <si>
    <t>Bid On: City-Wide Street Repairs Group No. 5 - 2023 (Residential)</t>
  </si>
  <si>
    <t>Rock Road Companies</t>
  </si>
  <si>
    <t>Janesville, WI</t>
  </si>
  <si>
    <t>Bid Bond</t>
  </si>
  <si>
    <t>Crystal Lake, IL</t>
  </si>
  <si>
    <t>Curran Contracting</t>
  </si>
  <si>
    <t>Vendors Notified: 122, Bid No.:  623-PW-059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</si>
</sst>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33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7" xfId="0" applyNumberFormat="1" applyBorder="1" applyAlignment="1" applyProtection="1">
      <alignment horizontal="right"/>
      <protection locked="0"/>
    </xf>
    <xf numFmtId="3" fontId="0" fillId="0" borderId="78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3" fontId="0" fillId="0" borderId="48" xfId="0" applyNumberFormat="1" applyBorder="1" applyAlignment="1" applyProtection="1">
      <alignment horizontal="right"/>
      <protection locked="0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right" wrapText="1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0" fillId="0" borderId="52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9" xfId="0" applyBorder="1"/>
    <xf numFmtId="4" fontId="0" fillId="0" borderId="7" xfId="0" applyNumberFormat="1" applyFill="1" applyBorder="1" applyAlignment="1" applyProtection="1">
      <alignment horizontal="right"/>
      <protection locked="0"/>
    </xf>
    <xf numFmtId="3" fontId="0" fillId="0" borderId="84" xfId="0" applyNumberFormat="1" applyFill="1" applyBorder="1" applyAlignment="1" applyProtection="1">
      <alignment horizontal="right"/>
      <protection locked="0"/>
    </xf>
    <xf numFmtId="3" fontId="0" fillId="0" borderId="84" xfId="0" applyNumberFormat="1" applyBorder="1" applyAlignment="1" applyProtection="1">
      <alignment horizontal="right"/>
      <protection locked="0"/>
    </xf>
    <xf numFmtId="4" fontId="0" fillId="0" borderId="82" xfId="0" applyNumberFormat="1" applyBorder="1" applyAlignment="1" applyProtection="1">
      <alignment horizontal="right"/>
      <protection locked="0"/>
    </xf>
    <xf numFmtId="4" fontId="0" fillId="0" borderId="82" xfId="0" applyNumberFormat="1" applyFill="1" applyBorder="1" applyAlignment="1" applyProtection="1">
      <alignment horizontal="right"/>
      <protection locked="0"/>
    </xf>
    <xf numFmtId="4" fontId="0" fillId="0" borderId="8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3" fontId="0" fillId="0" borderId="11" xfId="0" applyNumberFormat="1" applyBorder="1" applyAlignment="1" applyProtection="1">
      <alignment horizontal="right"/>
      <protection locked="0"/>
    </xf>
    <xf numFmtId="4" fontId="0" fillId="0" borderId="54" xfId="0" applyNumberFormat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80" xfId="0" applyFont="1" applyFill="1" applyBorder="1" applyAlignment="1" applyProtection="1">
      <alignment wrapText="1"/>
      <protection locked="0"/>
    </xf>
    <xf numFmtId="3" fontId="3" fillId="0" borderId="85" xfId="0" applyNumberFormat="1" applyFont="1" applyFill="1" applyBorder="1" applyProtection="1"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85" xfId="0" applyNumberFormat="1" applyFill="1" applyBorder="1" applyAlignment="1" applyProtection="1">
      <alignment horizontal="right"/>
      <protection locked="0"/>
    </xf>
    <xf numFmtId="3" fontId="0" fillId="0" borderId="1" xfId="0" applyNumberFormat="1" applyFill="1" applyBorder="1" applyAlignment="1" applyProtection="1">
      <alignment horizontal="right"/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Alignment="1" applyProtection="1">
      <alignment wrapText="1"/>
      <protection locked="0"/>
    </xf>
    <xf numFmtId="3" fontId="3" fillId="0" borderId="82" xfId="0" applyNumberFormat="1" applyFont="1" applyFill="1" applyBorder="1" applyProtection="1"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4" fontId="3" fillId="0" borderId="75" xfId="0" applyNumberFormat="1" applyFont="1" applyFill="1" applyBorder="1" applyAlignment="1" applyProtection="1">
      <alignment horizontal="right"/>
      <protection locked="0"/>
    </xf>
    <xf numFmtId="1" fontId="0" fillId="0" borderId="77" xfId="0" applyNumberForma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4" fontId="0" fillId="0" borderId="22" xfId="0" applyNumberFormat="1" applyFill="1" applyBorder="1" applyAlignment="1" applyProtection="1">
      <alignment horizontal="right"/>
      <protection locked="0"/>
    </xf>
    <xf numFmtId="4" fontId="0" fillId="0" borderId="5" xfId="0" applyNumberFormat="1" applyFill="1" applyBorder="1" applyAlignment="1" applyProtection="1">
      <alignment horizontal="right"/>
      <protection locked="0"/>
    </xf>
    <xf numFmtId="4" fontId="0" fillId="0" borderId="6" xfId="0" applyNumberFormat="1" applyFill="1" applyBorder="1" applyAlignment="1" applyProtection="1">
      <alignment horizontal="right"/>
      <protection locked="0"/>
    </xf>
    <xf numFmtId="4" fontId="0" fillId="0" borderId="81" xfId="0" applyNumberFormat="1" applyFill="1" applyBorder="1" applyAlignment="1" applyProtection="1">
      <alignment horizontal="right"/>
      <protection locked="0"/>
    </xf>
    <xf numFmtId="4" fontId="0" fillId="0" borderId="47" xfId="0" applyNumberFormat="1" applyFill="1" applyBorder="1" applyAlignment="1" applyProtection="1">
      <alignment horizontal="right"/>
      <protection locked="0"/>
    </xf>
    <xf numFmtId="4" fontId="0" fillId="0" borderId="51" xfId="0" applyNumberFormat="1" applyFill="1" applyBorder="1" applyAlignment="1" applyProtection="1">
      <alignment horizontal="right"/>
      <protection locked="0"/>
    </xf>
    <xf numFmtId="4" fontId="0" fillId="0" borderId="80" xfId="0" applyNumberFormat="1" applyFill="1" applyBorder="1" applyAlignment="1" applyProtection="1">
      <alignment horizontal="right"/>
      <protection locked="0"/>
    </xf>
    <xf numFmtId="4" fontId="0" fillId="0" borderId="48" xfId="0" applyNumberFormat="1" applyFill="1" applyBorder="1" applyAlignment="1" applyProtection="1">
      <alignment horizontal="right"/>
      <protection locked="0"/>
    </xf>
    <xf numFmtId="0" fontId="21" fillId="0" borderId="39" xfId="0" applyFont="1" applyFill="1" applyBorder="1" applyAlignment="1">
      <alignment horizontal="center"/>
    </xf>
    <xf numFmtId="0" fontId="3" fillId="0" borderId="80" xfId="0" applyFont="1" applyFill="1" applyBorder="1" applyProtection="1">
      <protection locked="0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5"/>
  <sheetViews>
    <sheetView view="pageBreakPreview" zoomScaleNormal="85" zoomScaleSheetLayoutView="100" workbookViewId="0">
      <pane xSplit="2" topLeftCell="C1" activePane="topRight" state="frozen"/>
      <selection pane="topRight" activeCell="AL28" sqref="AL28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22" width="18.7109375" style="371" customWidth="1"/>
    <col min="23" max="36" width="18.7109375" style="215" customWidth="1"/>
    <col min="37" max="37" width="13.140625" style="215" customWidth="1"/>
    <col min="38" max="38" width="13.5703125" style="215" customWidth="1"/>
    <col min="39" max="39" width="11" bestFit="1" customWidth="1"/>
    <col min="40" max="40" width="16.85546875" customWidth="1"/>
    <col min="43" max="43" width="12" bestFit="1" customWidth="1"/>
    <col min="50" max="50" width="9.140625" customWidth="1"/>
  </cols>
  <sheetData>
    <row r="1" spans="1:43" ht="21" customHeight="1" thickBot="1" x14ac:dyDescent="0.25">
      <c r="B1" s="280" t="s">
        <v>194</v>
      </c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M1" s="278"/>
      <c r="AN1" s="372">
        <f>SUM(AN4:AN93)</f>
        <v>1145892.5</v>
      </c>
    </row>
    <row r="2" spans="1:43" s="214" customFormat="1" ht="18.75" thickBot="1" x14ac:dyDescent="0.3">
      <c r="A2" s="494" t="s">
        <v>93</v>
      </c>
      <c r="B2" s="494"/>
      <c r="C2" s="494"/>
      <c r="D2" s="491" t="s">
        <v>193</v>
      </c>
      <c r="E2" s="493"/>
      <c r="F2" s="493"/>
      <c r="G2" s="492"/>
      <c r="H2" s="491" t="s">
        <v>193</v>
      </c>
      <c r="I2" s="492"/>
      <c r="J2" s="491" t="s">
        <v>192</v>
      </c>
      <c r="K2" s="492"/>
      <c r="L2" s="491" t="s">
        <v>192</v>
      </c>
      <c r="M2" s="493"/>
      <c r="N2" s="493"/>
      <c r="O2" s="492"/>
      <c r="P2" s="491" t="s">
        <v>192</v>
      </c>
      <c r="Q2" s="492"/>
      <c r="R2" s="491" t="s">
        <v>191</v>
      </c>
      <c r="S2" s="492"/>
      <c r="T2" s="491" t="s">
        <v>191</v>
      </c>
      <c r="U2" s="493"/>
      <c r="V2" s="493"/>
      <c r="W2" s="492"/>
      <c r="X2" s="491" t="s">
        <v>190</v>
      </c>
      <c r="Y2" s="492"/>
      <c r="Z2" s="491" t="s">
        <v>189</v>
      </c>
      <c r="AA2" s="492"/>
      <c r="AB2" s="491" t="s">
        <v>189</v>
      </c>
      <c r="AC2" s="493"/>
      <c r="AD2" s="493"/>
      <c r="AE2" s="492"/>
      <c r="AF2" s="491" t="s">
        <v>189</v>
      </c>
      <c r="AG2" s="493"/>
      <c r="AH2" s="493"/>
      <c r="AI2" s="492"/>
      <c r="AJ2" s="489" t="s">
        <v>189</v>
      </c>
      <c r="AK2" s="410"/>
      <c r="AL2" s="340"/>
      <c r="AM2" s="279"/>
      <c r="AN2" s="407"/>
    </row>
    <row r="3" spans="1:43" ht="40.5" customHeight="1" thickBot="1" x14ac:dyDescent="0.25">
      <c r="A3" s="448" t="s">
        <v>94</v>
      </c>
      <c r="B3" s="449" t="s">
        <v>95</v>
      </c>
      <c r="C3" s="450" t="s">
        <v>4</v>
      </c>
      <c r="D3" s="427" t="s">
        <v>149</v>
      </c>
      <c r="E3" s="428" t="s">
        <v>150</v>
      </c>
      <c r="F3" s="428" t="s">
        <v>151</v>
      </c>
      <c r="G3" s="429" t="s">
        <v>152</v>
      </c>
      <c r="H3" s="427" t="s">
        <v>153</v>
      </c>
      <c r="I3" s="429" t="s">
        <v>154</v>
      </c>
      <c r="J3" s="427" t="s">
        <v>155</v>
      </c>
      <c r="K3" s="429" t="s">
        <v>156</v>
      </c>
      <c r="L3" s="427" t="s">
        <v>157</v>
      </c>
      <c r="M3" s="428" t="s">
        <v>158</v>
      </c>
      <c r="N3" s="428" t="s">
        <v>159</v>
      </c>
      <c r="O3" s="429" t="s">
        <v>160</v>
      </c>
      <c r="P3" s="427" t="s">
        <v>161</v>
      </c>
      <c r="Q3" s="429" t="s">
        <v>162</v>
      </c>
      <c r="R3" s="427" t="s">
        <v>163</v>
      </c>
      <c r="S3" s="429" t="s">
        <v>164</v>
      </c>
      <c r="T3" s="427" t="s">
        <v>165</v>
      </c>
      <c r="U3" s="428" t="s">
        <v>166</v>
      </c>
      <c r="V3" s="428" t="s">
        <v>167</v>
      </c>
      <c r="W3" s="429" t="s">
        <v>168</v>
      </c>
      <c r="X3" s="427" t="s">
        <v>169</v>
      </c>
      <c r="Y3" s="429" t="s">
        <v>170</v>
      </c>
      <c r="Z3" s="427" t="s">
        <v>175</v>
      </c>
      <c r="AA3" s="429" t="s">
        <v>174</v>
      </c>
      <c r="AB3" s="427" t="s">
        <v>177</v>
      </c>
      <c r="AC3" s="428" t="s">
        <v>178</v>
      </c>
      <c r="AD3" s="428" t="s">
        <v>179</v>
      </c>
      <c r="AE3" s="429" t="s">
        <v>172</v>
      </c>
      <c r="AF3" s="427" t="s">
        <v>183</v>
      </c>
      <c r="AG3" s="428" t="s">
        <v>180</v>
      </c>
      <c r="AH3" s="428" t="s">
        <v>181</v>
      </c>
      <c r="AI3" s="429" t="s">
        <v>182</v>
      </c>
      <c r="AJ3" s="426" t="s">
        <v>171</v>
      </c>
      <c r="AK3" s="426" t="s">
        <v>141</v>
      </c>
      <c r="AL3" s="441" t="s">
        <v>108</v>
      </c>
      <c r="AM3" s="352" t="s">
        <v>6</v>
      </c>
      <c r="AN3" s="408" t="s">
        <v>7</v>
      </c>
    </row>
    <row r="4" spans="1:43" s="370" customFormat="1" x14ac:dyDescent="0.2">
      <c r="A4" s="405">
        <v>1</v>
      </c>
      <c r="B4" s="435" t="s">
        <v>138</v>
      </c>
      <c r="C4" s="442" t="s">
        <v>184</v>
      </c>
      <c r="D4" s="481"/>
      <c r="E4" s="482"/>
      <c r="F4" s="482"/>
      <c r="G4" s="483"/>
      <c r="H4" s="481"/>
      <c r="I4" s="483"/>
      <c r="J4" s="481">
        <v>0.25</v>
      </c>
      <c r="K4" s="483"/>
      <c r="L4" s="481"/>
      <c r="M4" s="482"/>
      <c r="N4" s="482"/>
      <c r="O4" s="483"/>
      <c r="P4" s="481"/>
      <c r="Q4" s="483">
        <v>0.1</v>
      </c>
      <c r="R4" s="481"/>
      <c r="S4" s="483">
        <v>0.2</v>
      </c>
      <c r="T4" s="481"/>
      <c r="U4" s="482">
        <v>0.25</v>
      </c>
      <c r="V4" s="482"/>
      <c r="W4" s="483"/>
      <c r="X4" s="481"/>
      <c r="Y4" s="483"/>
      <c r="Z4" s="481"/>
      <c r="AA4" s="483"/>
      <c r="AB4" s="481">
        <v>0.1</v>
      </c>
      <c r="AC4" s="482"/>
      <c r="AD4" s="482"/>
      <c r="AE4" s="483"/>
      <c r="AF4" s="481"/>
      <c r="AG4" s="482"/>
      <c r="AH4" s="482"/>
      <c r="AI4" s="483"/>
      <c r="AJ4" s="484">
        <v>0.1</v>
      </c>
      <c r="AK4" s="484"/>
      <c r="AL4" s="484">
        <f t="shared" ref="AL4:AL18" si="0">IF(SUM(D4:AK4)&lt;&gt;0,SUM(D4:AK4),"")</f>
        <v>1</v>
      </c>
      <c r="AM4" s="369">
        <v>5000</v>
      </c>
      <c r="AN4" s="409">
        <f>IF(AND(ISNUMBER(AL4),ISNUMBER(AM4)),AL4*AM4,"")</f>
        <v>5000</v>
      </c>
    </row>
    <row r="5" spans="1:43" s="370" customFormat="1" x14ac:dyDescent="0.2">
      <c r="A5" s="384">
        <v>2</v>
      </c>
      <c r="B5" s="436" t="s">
        <v>116</v>
      </c>
      <c r="C5" s="443" t="s">
        <v>112</v>
      </c>
      <c r="D5" s="391"/>
      <c r="E5" s="424"/>
      <c r="F5" s="425"/>
      <c r="G5" s="431"/>
      <c r="H5" s="395"/>
      <c r="I5" s="431"/>
      <c r="J5" s="395">
        <v>4</v>
      </c>
      <c r="K5" s="431"/>
      <c r="L5" s="395"/>
      <c r="M5" s="425"/>
      <c r="N5" s="425">
        <v>2</v>
      </c>
      <c r="O5" s="431"/>
      <c r="P5" s="395"/>
      <c r="Q5" s="430">
        <v>2</v>
      </c>
      <c r="R5" s="391">
        <v>1</v>
      </c>
      <c r="S5" s="431"/>
      <c r="T5" s="391"/>
      <c r="U5" s="424">
        <v>1</v>
      </c>
      <c r="V5" s="424"/>
      <c r="W5" s="431"/>
      <c r="X5" s="391"/>
      <c r="Y5" s="430"/>
      <c r="Z5" s="391"/>
      <c r="AA5" s="430"/>
      <c r="AB5" s="391"/>
      <c r="AC5" s="424"/>
      <c r="AD5" s="424"/>
      <c r="AE5" s="430"/>
      <c r="AF5" s="391"/>
      <c r="AG5" s="424"/>
      <c r="AH5" s="424"/>
      <c r="AI5" s="430"/>
      <c r="AJ5" s="404"/>
      <c r="AK5" s="404"/>
      <c r="AL5" s="404">
        <f t="shared" si="0"/>
        <v>10</v>
      </c>
      <c r="AM5" s="369">
        <v>75</v>
      </c>
      <c r="AN5" s="409">
        <f>IF(AND(ISNUMBER(AL5),ISNUMBER(AM5)),AL5*AM5,"")</f>
        <v>750</v>
      </c>
    </row>
    <row r="6" spans="1:43" s="370" customFormat="1" x14ac:dyDescent="0.2">
      <c r="A6" s="384">
        <v>3</v>
      </c>
      <c r="B6" s="436" t="s">
        <v>113</v>
      </c>
      <c r="C6" s="444" t="s">
        <v>124</v>
      </c>
      <c r="D6" s="391">
        <v>10</v>
      </c>
      <c r="E6" s="424">
        <v>23</v>
      </c>
      <c r="F6" s="424">
        <v>5</v>
      </c>
      <c r="G6" s="430">
        <v>9</v>
      </c>
      <c r="H6" s="391">
        <v>14</v>
      </c>
      <c r="I6" s="430">
        <v>23</v>
      </c>
      <c r="J6" s="391">
        <v>36</v>
      </c>
      <c r="K6" s="430">
        <v>19</v>
      </c>
      <c r="L6" s="391">
        <v>34</v>
      </c>
      <c r="M6" s="424">
        <v>45</v>
      </c>
      <c r="N6" s="424">
        <v>16</v>
      </c>
      <c r="O6" s="430">
        <v>7</v>
      </c>
      <c r="P6" s="391">
        <v>19</v>
      </c>
      <c r="Q6" s="430">
        <v>13</v>
      </c>
      <c r="R6" s="391">
        <v>23</v>
      </c>
      <c r="S6" s="430">
        <v>31</v>
      </c>
      <c r="T6" s="391">
        <v>21</v>
      </c>
      <c r="U6" s="424">
        <v>34</v>
      </c>
      <c r="V6" s="424">
        <v>14</v>
      </c>
      <c r="W6" s="430">
        <v>20</v>
      </c>
      <c r="X6" s="391">
        <v>22</v>
      </c>
      <c r="Y6" s="430">
        <v>39</v>
      </c>
      <c r="Z6" s="391">
        <v>3</v>
      </c>
      <c r="AA6" s="430">
        <v>9</v>
      </c>
      <c r="AB6" s="391">
        <v>8</v>
      </c>
      <c r="AC6" s="424">
        <v>5</v>
      </c>
      <c r="AD6" s="424">
        <v>6</v>
      </c>
      <c r="AE6" s="430">
        <v>49</v>
      </c>
      <c r="AF6" s="391">
        <v>59</v>
      </c>
      <c r="AG6" s="424">
        <v>10</v>
      </c>
      <c r="AH6" s="424">
        <v>3</v>
      </c>
      <c r="AI6" s="430">
        <v>5</v>
      </c>
      <c r="AJ6" s="404">
        <v>12</v>
      </c>
      <c r="AK6" s="404"/>
      <c r="AL6" s="404">
        <f t="shared" si="0"/>
        <v>646</v>
      </c>
      <c r="AM6" s="369">
        <v>20</v>
      </c>
      <c r="AN6" s="409">
        <f t="shared" ref="AN6:AN16" si="1">IF(AND(ISNUMBER(AL6),ISNUMBER(AM6)),AL6*AM6,"")</f>
        <v>12920</v>
      </c>
    </row>
    <row r="7" spans="1:43" s="370" customFormat="1" x14ac:dyDescent="0.2">
      <c r="A7" s="384">
        <v>4</v>
      </c>
      <c r="B7" s="436" t="s">
        <v>109</v>
      </c>
      <c r="C7" s="443" t="s">
        <v>110</v>
      </c>
      <c r="D7" s="391">
        <v>105</v>
      </c>
      <c r="E7" s="424">
        <v>235</v>
      </c>
      <c r="F7" s="424">
        <v>50</v>
      </c>
      <c r="G7" s="430">
        <v>90</v>
      </c>
      <c r="H7" s="391">
        <v>145</v>
      </c>
      <c r="I7" s="430">
        <v>235</v>
      </c>
      <c r="J7" s="391">
        <v>365</v>
      </c>
      <c r="K7" s="430">
        <v>190</v>
      </c>
      <c r="L7" s="391">
        <v>340</v>
      </c>
      <c r="M7" s="424">
        <v>450</v>
      </c>
      <c r="N7" s="424">
        <v>160</v>
      </c>
      <c r="O7" s="430">
        <v>77</v>
      </c>
      <c r="P7" s="391">
        <v>195</v>
      </c>
      <c r="Q7" s="430">
        <v>135</v>
      </c>
      <c r="R7" s="391">
        <v>230</v>
      </c>
      <c r="S7" s="430">
        <v>310</v>
      </c>
      <c r="T7" s="391">
        <v>210</v>
      </c>
      <c r="U7" s="424">
        <v>340</v>
      </c>
      <c r="V7" s="424">
        <v>140</v>
      </c>
      <c r="W7" s="430">
        <v>200</v>
      </c>
      <c r="X7" s="391">
        <v>220</v>
      </c>
      <c r="Y7" s="430">
        <v>395</v>
      </c>
      <c r="Z7" s="391">
        <v>35</v>
      </c>
      <c r="AA7" s="430">
        <v>95</v>
      </c>
      <c r="AB7" s="391">
        <v>80</v>
      </c>
      <c r="AC7" s="424">
        <v>50</v>
      </c>
      <c r="AD7" s="424">
        <v>65</v>
      </c>
      <c r="AE7" s="430">
        <v>490</v>
      </c>
      <c r="AF7" s="391">
        <v>590</v>
      </c>
      <c r="AG7" s="424">
        <v>107</v>
      </c>
      <c r="AH7" s="424">
        <v>30</v>
      </c>
      <c r="AI7" s="430">
        <v>55</v>
      </c>
      <c r="AJ7" s="404">
        <v>127</v>
      </c>
      <c r="AK7" s="404"/>
      <c r="AL7" s="404">
        <f t="shared" si="0"/>
        <v>6541</v>
      </c>
      <c r="AM7" s="369">
        <v>3</v>
      </c>
      <c r="AN7" s="409">
        <f t="shared" si="1"/>
        <v>19623</v>
      </c>
    </row>
    <row r="8" spans="1:43" s="370" customFormat="1" x14ac:dyDescent="0.2">
      <c r="A8" s="384">
        <v>5</v>
      </c>
      <c r="B8" s="436" t="s">
        <v>117</v>
      </c>
      <c r="C8" s="443" t="s">
        <v>107</v>
      </c>
      <c r="D8" s="391">
        <v>10</v>
      </c>
      <c r="E8" s="424">
        <v>23</v>
      </c>
      <c r="F8" s="424">
        <v>5</v>
      </c>
      <c r="G8" s="430">
        <v>9</v>
      </c>
      <c r="H8" s="391">
        <v>14</v>
      </c>
      <c r="I8" s="430">
        <v>23</v>
      </c>
      <c r="J8" s="391">
        <v>36</v>
      </c>
      <c r="K8" s="430">
        <v>19</v>
      </c>
      <c r="L8" s="391">
        <v>34</v>
      </c>
      <c r="M8" s="424">
        <v>45</v>
      </c>
      <c r="N8" s="424">
        <v>16</v>
      </c>
      <c r="O8" s="430">
        <v>7</v>
      </c>
      <c r="P8" s="391">
        <v>19</v>
      </c>
      <c r="Q8" s="430">
        <v>13</v>
      </c>
      <c r="R8" s="391">
        <v>23</v>
      </c>
      <c r="S8" s="430">
        <v>31</v>
      </c>
      <c r="T8" s="391">
        <v>21</v>
      </c>
      <c r="U8" s="424">
        <v>34</v>
      </c>
      <c r="V8" s="424">
        <v>14</v>
      </c>
      <c r="W8" s="430">
        <v>20</v>
      </c>
      <c r="X8" s="391">
        <v>22</v>
      </c>
      <c r="Y8" s="430">
        <v>39</v>
      </c>
      <c r="Z8" s="391">
        <v>3</v>
      </c>
      <c r="AA8" s="430">
        <v>9</v>
      </c>
      <c r="AB8" s="391">
        <v>8</v>
      </c>
      <c r="AC8" s="424">
        <v>5</v>
      </c>
      <c r="AD8" s="424">
        <v>6</v>
      </c>
      <c r="AE8" s="430">
        <v>49</v>
      </c>
      <c r="AF8" s="391">
        <v>59</v>
      </c>
      <c r="AG8" s="424">
        <v>10</v>
      </c>
      <c r="AH8" s="424">
        <v>3</v>
      </c>
      <c r="AI8" s="430">
        <v>5</v>
      </c>
      <c r="AJ8" s="404">
        <v>12</v>
      </c>
      <c r="AK8" s="404"/>
      <c r="AL8" s="404">
        <f t="shared" si="0"/>
        <v>646</v>
      </c>
      <c r="AM8" s="369">
        <v>10</v>
      </c>
      <c r="AN8" s="409">
        <f t="shared" si="1"/>
        <v>6460</v>
      </c>
    </row>
    <row r="9" spans="1:43" s="370" customFormat="1" x14ac:dyDescent="0.2">
      <c r="A9" s="384">
        <v>6</v>
      </c>
      <c r="B9" s="436" t="s">
        <v>185</v>
      </c>
      <c r="C9" s="443" t="s">
        <v>107</v>
      </c>
      <c r="D9" s="391"/>
      <c r="E9" s="424"/>
      <c r="F9" s="424"/>
      <c r="G9" s="430"/>
      <c r="H9" s="391"/>
      <c r="I9" s="430"/>
      <c r="J9" s="391"/>
      <c r="K9" s="430"/>
      <c r="L9" s="391"/>
      <c r="M9" s="424"/>
      <c r="N9" s="424"/>
      <c r="O9" s="430"/>
      <c r="P9" s="391"/>
      <c r="Q9" s="430"/>
      <c r="R9" s="391"/>
      <c r="S9" s="430"/>
      <c r="T9" s="391"/>
      <c r="U9" s="424"/>
      <c r="V9" s="424"/>
      <c r="W9" s="430"/>
      <c r="X9" s="391"/>
      <c r="Y9" s="430"/>
      <c r="Z9" s="391">
        <v>40</v>
      </c>
      <c r="AA9" s="430"/>
      <c r="AB9" s="391">
        <v>75</v>
      </c>
      <c r="AC9" s="424">
        <v>50</v>
      </c>
      <c r="AD9" s="424">
        <v>60</v>
      </c>
      <c r="AE9" s="430">
        <v>400</v>
      </c>
      <c r="AF9" s="391"/>
      <c r="AG9" s="424">
        <v>100</v>
      </c>
      <c r="AH9" s="424"/>
      <c r="AI9" s="430">
        <v>50</v>
      </c>
      <c r="AJ9" s="404">
        <v>150</v>
      </c>
      <c r="AK9" s="404">
        <v>500</v>
      </c>
      <c r="AL9" s="404">
        <f t="shared" si="0"/>
        <v>1425</v>
      </c>
      <c r="AM9" s="369">
        <v>80</v>
      </c>
      <c r="AN9" s="409">
        <f t="shared" si="1"/>
        <v>114000</v>
      </c>
    </row>
    <row r="10" spans="1:43" s="370" customFormat="1" x14ac:dyDescent="0.2">
      <c r="A10" s="384">
        <v>7</v>
      </c>
      <c r="B10" s="437" t="s">
        <v>147</v>
      </c>
      <c r="C10" s="444" t="s">
        <v>107</v>
      </c>
      <c r="D10" s="391">
        <v>125</v>
      </c>
      <c r="E10" s="424">
        <v>300</v>
      </c>
      <c r="F10" s="424">
        <v>75</v>
      </c>
      <c r="G10" s="430">
        <v>125</v>
      </c>
      <c r="H10" s="391">
        <v>175</v>
      </c>
      <c r="I10" s="430">
        <v>300</v>
      </c>
      <c r="J10" s="391">
        <v>425</v>
      </c>
      <c r="K10" s="430">
        <v>225</v>
      </c>
      <c r="L10" s="391">
        <v>400</v>
      </c>
      <c r="M10" s="424">
        <v>525</v>
      </c>
      <c r="N10" s="424">
        <v>200</v>
      </c>
      <c r="O10" s="430">
        <v>100</v>
      </c>
      <c r="P10" s="391">
        <v>250</v>
      </c>
      <c r="Q10" s="430">
        <v>175</v>
      </c>
      <c r="R10" s="391">
        <v>275</v>
      </c>
      <c r="S10" s="430">
        <v>375</v>
      </c>
      <c r="T10" s="391">
        <v>250</v>
      </c>
      <c r="U10" s="424">
        <v>400</v>
      </c>
      <c r="V10" s="424">
        <v>175</v>
      </c>
      <c r="W10" s="430">
        <v>250</v>
      </c>
      <c r="X10" s="391">
        <v>275</v>
      </c>
      <c r="Y10" s="430">
        <v>475</v>
      </c>
      <c r="Z10" s="391"/>
      <c r="AA10" s="430">
        <v>125</v>
      </c>
      <c r="AB10" s="391"/>
      <c r="AC10" s="424"/>
      <c r="AD10" s="424"/>
      <c r="AE10" s="430"/>
      <c r="AF10" s="391">
        <v>700</v>
      </c>
      <c r="AG10" s="424"/>
      <c r="AH10" s="424">
        <v>50</v>
      </c>
      <c r="AI10" s="430"/>
      <c r="AJ10" s="404"/>
      <c r="AK10" s="404">
        <v>500</v>
      </c>
      <c r="AL10" s="404">
        <f t="shared" si="0"/>
        <v>7250</v>
      </c>
      <c r="AM10" s="369">
        <v>80</v>
      </c>
      <c r="AN10" s="409">
        <f t="shared" si="1"/>
        <v>580000</v>
      </c>
    </row>
    <row r="11" spans="1:43" s="370" customFormat="1" x14ac:dyDescent="0.2">
      <c r="A11" s="384">
        <v>8</v>
      </c>
      <c r="B11" s="436" t="s">
        <v>127</v>
      </c>
      <c r="C11" s="443" t="s">
        <v>107</v>
      </c>
      <c r="D11" s="391"/>
      <c r="E11" s="424"/>
      <c r="F11" s="424"/>
      <c r="G11" s="430"/>
      <c r="H11" s="391"/>
      <c r="I11" s="430"/>
      <c r="J11" s="391"/>
      <c r="K11" s="430"/>
      <c r="L11" s="391"/>
      <c r="M11" s="424"/>
      <c r="N11" s="424"/>
      <c r="O11" s="430"/>
      <c r="P11" s="391"/>
      <c r="Q11" s="430"/>
      <c r="R11" s="391"/>
      <c r="S11" s="430"/>
      <c r="T11" s="391"/>
      <c r="U11" s="424"/>
      <c r="V11" s="424"/>
      <c r="W11" s="430"/>
      <c r="X11" s="391"/>
      <c r="Y11" s="430"/>
      <c r="Z11" s="391"/>
      <c r="AA11" s="430"/>
      <c r="AB11" s="391"/>
      <c r="AC11" s="424"/>
      <c r="AD11" s="424"/>
      <c r="AE11" s="430"/>
      <c r="AF11" s="391"/>
      <c r="AG11" s="424"/>
      <c r="AH11" s="424"/>
      <c r="AI11" s="430"/>
      <c r="AJ11" s="404"/>
      <c r="AK11" s="404">
        <v>10</v>
      </c>
      <c r="AL11" s="404">
        <f t="shared" si="0"/>
        <v>10</v>
      </c>
      <c r="AM11" s="369">
        <v>300</v>
      </c>
      <c r="AN11" s="409">
        <f t="shared" si="1"/>
        <v>3000</v>
      </c>
    </row>
    <row r="12" spans="1:43" s="370" customFormat="1" x14ac:dyDescent="0.2">
      <c r="A12" s="384">
        <v>9</v>
      </c>
      <c r="B12" s="436" t="s">
        <v>130</v>
      </c>
      <c r="C12" s="444" t="s">
        <v>124</v>
      </c>
      <c r="D12" s="391"/>
      <c r="E12" s="424"/>
      <c r="F12" s="424"/>
      <c r="G12" s="430"/>
      <c r="H12" s="391"/>
      <c r="I12" s="430"/>
      <c r="J12" s="391">
        <v>36</v>
      </c>
      <c r="K12" s="430"/>
      <c r="L12" s="391"/>
      <c r="M12" s="424"/>
      <c r="N12" s="424"/>
      <c r="O12" s="430"/>
      <c r="P12" s="391"/>
      <c r="Q12" s="430"/>
      <c r="R12" s="391"/>
      <c r="S12" s="430"/>
      <c r="T12" s="391"/>
      <c r="U12" s="424"/>
      <c r="V12" s="424"/>
      <c r="W12" s="430"/>
      <c r="X12" s="391"/>
      <c r="Y12" s="430"/>
      <c r="Z12" s="391"/>
      <c r="AA12" s="430"/>
      <c r="AB12" s="391"/>
      <c r="AC12" s="424"/>
      <c r="AD12" s="424"/>
      <c r="AE12" s="430"/>
      <c r="AF12" s="391"/>
      <c r="AG12" s="424"/>
      <c r="AH12" s="424"/>
      <c r="AI12" s="430"/>
      <c r="AJ12" s="404"/>
      <c r="AK12" s="404"/>
      <c r="AL12" s="404">
        <f t="shared" si="0"/>
        <v>36</v>
      </c>
      <c r="AM12" s="369">
        <v>80</v>
      </c>
      <c r="AN12" s="409">
        <f t="shared" si="1"/>
        <v>2880</v>
      </c>
      <c r="AQ12" s="374"/>
    </row>
    <row r="13" spans="1:43" s="370" customFormat="1" x14ac:dyDescent="0.2">
      <c r="A13" s="384">
        <v>10</v>
      </c>
      <c r="B13" s="436" t="s">
        <v>123</v>
      </c>
      <c r="C13" s="444" t="s">
        <v>126</v>
      </c>
      <c r="D13" s="391"/>
      <c r="E13" s="424"/>
      <c r="F13" s="424"/>
      <c r="G13" s="430"/>
      <c r="H13" s="391"/>
      <c r="I13" s="430"/>
      <c r="J13" s="391">
        <v>100</v>
      </c>
      <c r="K13" s="430"/>
      <c r="L13" s="391"/>
      <c r="M13" s="424"/>
      <c r="N13" s="424"/>
      <c r="O13" s="430"/>
      <c r="P13" s="391"/>
      <c r="Q13" s="430"/>
      <c r="R13" s="391"/>
      <c r="S13" s="430">
        <v>100</v>
      </c>
      <c r="T13" s="391"/>
      <c r="U13" s="424">
        <v>450</v>
      </c>
      <c r="V13" s="424"/>
      <c r="W13" s="430"/>
      <c r="X13" s="391"/>
      <c r="Y13" s="430"/>
      <c r="Z13" s="391"/>
      <c r="AA13" s="430"/>
      <c r="AB13" s="391"/>
      <c r="AC13" s="424"/>
      <c r="AD13" s="424"/>
      <c r="AE13" s="430"/>
      <c r="AF13" s="391"/>
      <c r="AG13" s="424"/>
      <c r="AH13" s="424"/>
      <c r="AI13" s="430"/>
      <c r="AJ13" s="404"/>
      <c r="AK13" s="404"/>
      <c r="AL13" s="404">
        <f t="shared" si="0"/>
        <v>650</v>
      </c>
      <c r="AM13" s="369">
        <v>8</v>
      </c>
      <c r="AN13" s="409">
        <f t="shared" si="1"/>
        <v>5200</v>
      </c>
    </row>
    <row r="14" spans="1:43" s="370" customFormat="1" x14ac:dyDescent="0.2">
      <c r="A14" s="384">
        <v>11</v>
      </c>
      <c r="B14" s="436" t="s">
        <v>114</v>
      </c>
      <c r="C14" s="443" t="s">
        <v>125</v>
      </c>
      <c r="D14" s="391"/>
      <c r="E14" s="424"/>
      <c r="F14" s="424"/>
      <c r="G14" s="430"/>
      <c r="H14" s="391"/>
      <c r="I14" s="430"/>
      <c r="J14" s="391">
        <v>60</v>
      </c>
      <c r="K14" s="430"/>
      <c r="L14" s="391"/>
      <c r="M14" s="424"/>
      <c r="N14" s="424"/>
      <c r="O14" s="430"/>
      <c r="P14" s="391"/>
      <c r="Q14" s="430">
        <v>30</v>
      </c>
      <c r="R14" s="391"/>
      <c r="S14" s="430"/>
      <c r="T14" s="391"/>
      <c r="U14" s="424"/>
      <c r="V14" s="424"/>
      <c r="W14" s="430"/>
      <c r="X14" s="391"/>
      <c r="Y14" s="430"/>
      <c r="Z14" s="391"/>
      <c r="AA14" s="430"/>
      <c r="AB14" s="391">
        <v>25</v>
      </c>
      <c r="AC14" s="424"/>
      <c r="AD14" s="424"/>
      <c r="AE14" s="430"/>
      <c r="AF14" s="391"/>
      <c r="AG14" s="424"/>
      <c r="AH14" s="424"/>
      <c r="AI14" s="430"/>
      <c r="AJ14" s="404">
        <v>25</v>
      </c>
      <c r="AK14" s="404"/>
      <c r="AL14" s="404">
        <f t="shared" si="0"/>
        <v>140</v>
      </c>
      <c r="AM14" s="369">
        <v>20</v>
      </c>
      <c r="AN14" s="409">
        <f t="shared" si="1"/>
        <v>2800</v>
      </c>
    </row>
    <row r="15" spans="1:43" s="370" customFormat="1" x14ac:dyDescent="0.2">
      <c r="A15" s="384">
        <v>12</v>
      </c>
      <c r="B15" s="436" t="s">
        <v>115</v>
      </c>
      <c r="C15" s="443" t="s">
        <v>126</v>
      </c>
      <c r="D15" s="391"/>
      <c r="E15" s="424"/>
      <c r="F15" s="424"/>
      <c r="G15" s="430"/>
      <c r="H15" s="391"/>
      <c r="I15" s="430"/>
      <c r="J15" s="391">
        <v>100</v>
      </c>
      <c r="K15" s="430"/>
      <c r="L15" s="391"/>
      <c r="M15" s="424"/>
      <c r="N15" s="424"/>
      <c r="O15" s="430"/>
      <c r="P15" s="391"/>
      <c r="Q15" s="430"/>
      <c r="R15" s="391"/>
      <c r="S15" s="430">
        <v>100</v>
      </c>
      <c r="T15" s="391"/>
      <c r="U15" s="424">
        <v>450</v>
      </c>
      <c r="V15" s="424"/>
      <c r="W15" s="430"/>
      <c r="X15" s="391"/>
      <c r="Y15" s="430"/>
      <c r="Z15" s="391"/>
      <c r="AA15" s="430"/>
      <c r="AB15" s="391"/>
      <c r="AC15" s="424"/>
      <c r="AD15" s="424"/>
      <c r="AE15" s="430"/>
      <c r="AF15" s="391"/>
      <c r="AG15" s="424"/>
      <c r="AH15" s="424"/>
      <c r="AI15" s="430"/>
      <c r="AJ15" s="404"/>
      <c r="AK15" s="404"/>
      <c r="AL15" s="404">
        <f t="shared" si="0"/>
        <v>650</v>
      </c>
      <c r="AM15" s="369">
        <v>3</v>
      </c>
      <c r="AN15" s="409">
        <f t="shared" si="1"/>
        <v>1950</v>
      </c>
    </row>
    <row r="16" spans="1:43" s="370" customFormat="1" x14ac:dyDescent="0.2">
      <c r="A16" s="384">
        <v>13</v>
      </c>
      <c r="B16" s="436" t="s">
        <v>129</v>
      </c>
      <c r="C16" s="443" t="s">
        <v>124</v>
      </c>
      <c r="D16" s="391"/>
      <c r="E16" s="424"/>
      <c r="F16" s="424"/>
      <c r="G16" s="430"/>
      <c r="H16" s="391"/>
      <c r="I16" s="430"/>
      <c r="J16" s="391">
        <v>36</v>
      </c>
      <c r="K16" s="430"/>
      <c r="L16" s="391"/>
      <c r="M16" s="424"/>
      <c r="N16" s="424"/>
      <c r="O16" s="430"/>
      <c r="P16" s="391"/>
      <c r="Q16" s="430"/>
      <c r="R16" s="391"/>
      <c r="S16" s="430"/>
      <c r="T16" s="391"/>
      <c r="U16" s="424"/>
      <c r="V16" s="424"/>
      <c r="W16" s="430"/>
      <c r="X16" s="391"/>
      <c r="Y16" s="430"/>
      <c r="Z16" s="391"/>
      <c r="AA16" s="430"/>
      <c r="AB16" s="391"/>
      <c r="AC16" s="424"/>
      <c r="AD16" s="424"/>
      <c r="AE16" s="430"/>
      <c r="AF16" s="391"/>
      <c r="AG16" s="424"/>
      <c r="AH16" s="424"/>
      <c r="AI16" s="430"/>
      <c r="AJ16" s="404"/>
      <c r="AK16" s="404"/>
      <c r="AL16" s="404">
        <f t="shared" si="0"/>
        <v>36</v>
      </c>
      <c r="AM16" s="369">
        <v>30</v>
      </c>
      <c r="AN16" s="409">
        <f t="shared" si="1"/>
        <v>1080</v>
      </c>
    </row>
    <row r="17" spans="1:51" s="370" customFormat="1" x14ac:dyDescent="0.2">
      <c r="A17" s="384">
        <v>14</v>
      </c>
      <c r="B17" s="436" t="s">
        <v>173</v>
      </c>
      <c r="C17" s="443" t="s">
        <v>124</v>
      </c>
      <c r="D17" s="391"/>
      <c r="E17" s="424"/>
      <c r="F17" s="424"/>
      <c r="G17" s="430"/>
      <c r="H17" s="391"/>
      <c r="I17" s="430"/>
      <c r="J17" s="391"/>
      <c r="K17" s="430"/>
      <c r="L17" s="391"/>
      <c r="M17" s="424"/>
      <c r="N17" s="424"/>
      <c r="O17" s="430"/>
      <c r="P17" s="391"/>
      <c r="Q17" s="430"/>
      <c r="R17" s="391"/>
      <c r="S17" s="430"/>
      <c r="T17" s="391"/>
      <c r="U17" s="424"/>
      <c r="V17" s="424"/>
      <c r="W17" s="430"/>
      <c r="X17" s="391"/>
      <c r="Y17" s="430"/>
      <c r="Z17" s="391">
        <v>350</v>
      </c>
      <c r="AA17" s="430"/>
      <c r="AB17" s="391">
        <v>800</v>
      </c>
      <c r="AC17" s="424">
        <v>500</v>
      </c>
      <c r="AD17" s="424">
        <v>650</v>
      </c>
      <c r="AE17" s="430">
        <v>4900</v>
      </c>
      <c r="AF17" s="391"/>
      <c r="AG17" s="424">
        <v>1075</v>
      </c>
      <c r="AH17" s="424"/>
      <c r="AI17" s="430">
        <v>550</v>
      </c>
      <c r="AJ17" s="404">
        <v>1275</v>
      </c>
      <c r="AK17" s="404">
        <v>1000</v>
      </c>
      <c r="AL17" s="404">
        <f t="shared" si="0"/>
        <v>11100</v>
      </c>
      <c r="AM17" s="369">
        <v>3</v>
      </c>
      <c r="AN17" s="409">
        <f t="shared" ref="AN17:AN62" si="2">IF(AND(ISNUMBER(AL17),ISNUMBER(AM17)),AL17*AM17,"")</f>
        <v>33300</v>
      </c>
      <c r="AW17" s="406"/>
      <c r="AY17" s="406"/>
    </row>
    <row r="18" spans="1:51" s="370" customFormat="1" x14ac:dyDescent="0.2">
      <c r="A18" s="384">
        <v>15</v>
      </c>
      <c r="B18" s="436" t="s">
        <v>133</v>
      </c>
      <c r="C18" s="443" t="s">
        <v>124</v>
      </c>
      <c r="D18" s="391">
        <v>1050</v>
      </c>
      <c r="E18" s="424">
        <v>2350</v>
      </c>
      <c r="F18" s="424">
        <v>500</v>
      </c>
      <c r="G18" s="430">
        <v>900</v>
      </c>
      <c r="H18" s="391">
        <v>1450</v>
      </c>
      <c r="I18" s="430">
        <v>2350</v>
      </c>
      <c r="J18" s="391">
        <v>3650</v>
      </c>
      <c r="K18" s="430">
        <v>1900</v>
      </c>
      <c r="L18" s="391">
        <v>3400</v>
      </c>
      <c r="M18" s="424">
        <v>4500</v>
      </c>
      <c r="N18" s="424">
        <v>1600</v>
      </c>
      <c r="O18" s="430">
        <v>775</v>
      </c>
      <c r="P18" s="391">
        <v>1950</v>
      </c>
      <c r="Q18" s="430">
        <v>1350</v>
      </c>
      <c r="R18" s="391">
        <v>2300</v>
      </c>
      <c r="S18" s="430">
        <v>3100</v>
      </c>
      <c r="T18" s="391">
        <v>2100</v>
      </c>
      <c r="U18" s="424">
        <v>3400</v>
      </c>
      <c r="V18" s="424">
        <v>1400</v>
      </c>
      <c r="W18" s="430">
        <v>2000</v>
      </c>
      <c r="X18" s="391">
        <v>2200</v>
      </c>
      <c r="Y18" s="430">
        <v>3950</v>
      </c>
      <c r="Z18" s="391"/>
      <c r="AA18" s="430">
        <v>950</v>
      </c>
      <c r="AB18" s="391"/>
      <c r="AC18" s="424"/>
      <c r="AD18" s="424"/>
      <c r="AE18" s="430"/>
      <c r="AF18" s="391">
        <v>5900</v>
      </c>
      <c r="AG18" s="424"/>
      <c r="AH18" s="424">
        <v>300</v>
      </c>
      <c r="AI18" s="430"/>
      <c r="AJ18" s="404"/>
      <c r="AK18" s="404">
        <v>1000</v>
      </c>
      <c r="AL18" s="404">
        <f t="shared" si="0"/>
        <v>56325</v>
      </c>
      <c r="AM18" s="369">
        <v>3</v>
      </c>
      <c r="AN18" s="409">
        <f t="shared" si="2"/>
        <v>168975</v>
      </c>
      <c r="AW18" s="406"/>
      <c r="AY18" s="406"/>
    </row>
    <row r="19" spans="1:51" s="421" customFormat="1" x14ac:dyDescent="0.2">
      <c r="A19" s="418">
        <v>16</v>
      </c>
      <c r="B19" s="436" t="s">
        <v>118</v>
      </c>
      <c r="C19" s="443" t="s">
        <v>112</v>
      </c>
      <c r="D19" s="395"/>
      <c r="E19" s="425"/>
      <c r="F19" s="425"/>
      <c r="G19" s="431"/>
      <c r="H19" s="395"/>
      <c r="I19" s="431"/>
      <c r="J19" s="395"/>
      <c r="K19" s="431"/>
      <c r="L19" s="395"/>
      <c r="M19" s="425"/>
      <c r="N19" s="425"/>
      <c r="O19" s="431"/>
      <c r="P19" s="395"/>
      <c r="Q19" s="431"/>
      <c r="R19" s="395"/>
      <c r="S19" s="431"/>
      <c r="T19" s="395"/>
      <c r="U19" s="425"/>
      <c r="V19" s="425"/>
      <c r="W19" s="431"/>
      <c r="X19" s="395"/>
      <c r="Y19" s="431"/>
      <c r="Z19" s="395"/>
      <c r="AA19" s="431"/>
      <c r="AB19" s="395"/>
      <c r="AC19" s="425"/>
      <c r="AD19" s="425"/>
      <c r="AE19" s="431"/>
      <c r="AF19" s="395"/>
      <c r="AG19" s="425"/>
      <c r="AH19" s="425"/>
      <c r="AI19" s="431"/>
      <c r="AJ19" s="419"/>
      <c r="AK19" s="419"/>
      <c r="AL19" s="419">
        <v>1</v>
      </c>
      <c r="AM19" s="420">
        <v>500</v>
      </c>
      <c r="AN19" s="422">
        <f t="shared" si="2"/>
        <v>500</v>
      </c>
    </row>
    <row r="20" spans="1:51" s="421" customFormat="1" x14ac:dyDescent="0.2">
      <c r="A20" s="418">
        <v>17</v>
      </c>
      <c r="B20" s="436" t="s">
        <v>111</v>
      </c>
      <c r="C20" s="443" t="s">
        <v>112</v>
      </c>
      <c r="D20" s="395"/>
      <c r="E20" s="425"/>
      <c r="F20" s="425"/>
      <c r="G20" s="431"/>
      <c r="H20" s="395"/>
      <c r="I20" s="431">
        <v>1</v>
      </c>
      <c r="J20" s="395">
        <v>3</v>
      </c>
      <c r="K20" s="431">
        <v>2</v>
      </c>
      <c r="L20" s="395">
        <v>1</v>
      </c>
      <c r="M20" s="425">
        <v>1</v>
      </c>
      <c r="N20" s="425">
        <v>3</v>
      </c>
      <c r="O20" s="431">
        <v>1</v>
      </c>
      <c r="P20" s="395"/>
      <c r="Q20" s="431">
        <v>1</v>
      </c>
      <c r="R20" s="395">
        <v>3</v>
      </c>
      <c r="S20" s="431">
        <v>5</v>
      </c>
      <c r="T20" s="395">
        <v>2</v>
      </c>
      <c r="U20" s="425">
        <v>3</v>
      </c>
      <c r="V20" s="425">
        <v>1</v>
      </c>
      <c r="W20" s="431">
        <v>3</v>
      </c>
      <c r="X20" s="395"/>
      <c r="Y20" s="431">
        <v>1</v>
      </c>
      <c r="Z20" s="395">
        <v>1</v>
      </c>
      <c r="AA20" s="431"/>
      <c r="AB20" s="395"/>
      <c r="AC20" s="425"/>
      <c r="AD20" s="425">
        <v>1</v>
      </c>
      <c r="AE20" s="431">
        <v>5</v>
      </c>
      <c r="AF20" s="395">
        <v>2</v>
      </c>
      <c r="AG20" s="425">
        <v>1</v>
      </c>
      <c r="AH20" s="425">
        <v>2</v>
      </c>
      <c r="AI20" s="431"/>
      <c r="AJ20" s="419"/>
      <c r="AK20" s="419"/>
      <c r="AL20" s="419">
        <f t="shared" ref="AL20:AL25" si="3">IF(SUM(D20:AK20)&lt;&gt;0,SUM(D20:AK20),"")</f>
        <v>43</v>
      </c>
      <c r="AM20" s="420">
        <v>800</v>
      </c>
      <c r="AN20" s="422">
        <f t="shared" si="2"/>
        <v>34400</v>
      </c>
    </row>
    <row r="21" spans="1:51" s="421" customFormat="1" x14ac:dyDescent="0.2">
      <c r="A21" s="418">
        <v>18</v>
      </c>
      <c r="B21" s="436" t="s">
        <v>119</v>
      </c>
      <c r="C21" s="443" t="s">
        <v>112</v>
      </c>
      <c r="D21" s="395"/>
      <c r="E21" s="425"/>
      <c r="F21" s="425"/>
      <c r="G21" s="431"/>
      <c r="H21" s="395"/>
      <c r="I21" s="431"/>
      <c r="J21" s="395">
        <v>1</v>
      </c>
      <c r="K21" s="431">
        <v>1</v>
      </c>
      <c r="L21" s="395"/>
      <c r="M21" s="425"/>
      <c r="N21" s="425">
        <v>1</v>
      </c>
      <c r="O21" s="431"/>
      <c r="P21" s="395">
        <v>3</v>
      </c>
      <c r="Q21" s="431"/>
      <c r="R21" s="395"/>
      <c r="S21" s="431"/>
      <c r="T21" s="395"/>
      <c r="U21" s="425"/>
      <c r="V21" s="425"/>
      <c r="W21" s="431"/>
      <c r="X21" s="395">
        <v>1</v>
      </c>
      <c r="Y21" s="431"/>
      <c r="Z21" s="395"/>
      <c r="AA21" s="431"/>
      <c r="AB21" s="395"/>
      <c r="AC21" s="425"/>
      <c r="AD21" s="425"/>
      <c r="AE21" s="431">
        <v>1</v>
      </c>
      <c r="AF21" s="395">
        <v>2</v>
      </c>
      <c r="AG21" s="425"/>
      <c r="AH21" s="425"/>
      <c r="AI21" s="431"/>
      <c r="AJ21" s="419"/>
      <c r="AK21" s="419"/>
      <c r="AL21" s="419">
        <f t="shared" si="3"/>
        <v>10</v>
      </c>
      <c r="AM21" s="420">
        <v>1300</v>
      </c>
      <c r="AN21" s="422">
        <f t="shared" si="2"/>
        <v>13000</v>
      </c>
    </row>
    <row r="22" spans="1:51" s="421" customFormat="1" x14ac:dyDescent="0.2">
      <c r="A22" s="418">
        <v>19</v>
      </c>
      <c r="B22" s="436" t="s">
        <v>186</v>
      </c>
      <c r="C22" s="443" t="s">
        <v>112</v>
      </c>
      <c r="D22" s="395"/>
      <c r="E22" s="425"/>
      <c r="F22" s="425"/>
      <c r="G22" s="431"/>
      <c r="H22" s="395"/>
      <c r="I22" s="431"/>
      <c r="J22" s="395"/>
      <c r="K22" s="431"/>
      <c r="L22" s="395"/>
      <c r="M22" s="425"/>
      <c r="N22" s="425"/>
      <c r="O22" s="431"/>
      <c r="P22" s="395"/>
      <c r="Q22" s="431"/>
      <c r="R22" s="395"/>
      <c r="S22" s="431"/>
      <c r="T22" s="395"/>
      <c r="U22" s="425"/>
      <c r="V22" s="425"/>
      <c r="W22" s="431"/>
      <c r="X22" s="395"/>
      <c r="Y22" s="431"/>
      <c r="Z22" s="395"/>
      <c r="AA22" s="431"/>
      <c r="AB22" s="395"/>
      <c r="AC22" s="425"/>
      <c r="AD22" s="425"/>
      <c r="AE22" s="431"/>
      <c r="AF22" s="395"/>
      <c r="AG22" s="425"/>
      <c r="AH22" s="425"/>
      <c r="AI22" s="431"/>
      <c r="AJ22" s="419"/>
      <c r="AK22" s="419">
        <v>1</v>
      </c>
      <c r="AL22" s="419">
        <f t="shared" si="3"/>
        <v>1</v>
      </c>
      <c r="AM22" s="420">
        <v>1600</v>
      </c>
      <c r="AN22" s="422">
        <f t="shared" si="2"/>
        <v>1600</v>
      </c>
    </row>
    <row r="23" spans="1:51" s="421" customFormat="1" x14ac:dyDescent="0.2">
      <c r="A23" s="418">
        <v>20</v>
      </c>
      <c r="B23" s="436" t="s">
        <v>120</v>
      </c>
      <c r="C23" s="443" t="s">
        <v>112</v>
      </c>
      <c r="D23" s="395"/>
      <c r="E23" s="425"/>
      <c r="F23" s="425"/>
      <c r="G23" s="431"/>
      <c r="H23" s="395"/>
      <c r="I23" s="431"/>
      <c r="J23" s="395"/>
      <c r="K23" s="431"/>
      <c r="L23" s="395"/>
      <c r="M23" s="425"/>
      <c r="N23" s="425"/>
      <c r="O23" s="431"/>
      <c r="P23" s="395"/>
      <c r="Q23" s="431"/>
      <c r="R23" s="395"/>
      <c r="S23" s="431"/>
      <c r="T23" s="395"/>
      <c r="U23" s="425"/>
      <c r="V23" s="425"/>
      <c r="W23" s="431"/>
      <c r="X23" s="395"/>
      <c r="Y23" s="431"/>
      <c r="Z23" s="395"/>
      <c r="AA23" s="431"/>
      <c r="AB23" s="395"/>
      <c r="AC23" s="425"/>
      <c r="AD23" s="425"/>
      <c r="AE23" s="431"/>
      <c r="AF23" s="395"/>
      <c r="AG23" s="425"/>
      <c r="AH23" s="425"/>
      <c r="AI23" s="431"/>
      <c r="AJ23" s="419"/>
      <c r="AK23" s="419">
        <v>1</v>
      </c>
      <c r="AL23" s="419">
        <f t="shared" si="3"/>
        <v>1</v>
      </c>
      <c r="AM23" s="420">
        <v>2200</v>
      </c>
      <c r="AN23" s="422">
        <f t="shared" si="2"/>
        <v>2200</v>
      </c>
    </row>
    <row r="24" spans="1:51" s="421" customFormat="1" x14ac:dyDescent="0.2">
      <c r="A24" s="418">
        <v>21</v>
      </c>
      <c r="B24" s="436" t="s">
        <v>187</v>
      </c>
      <c r="C24" s="443" t="s">
        <v>112</v>
      </c>
      <c r="D24" s="395"/>
      <c r="E24" s="425"/>
      <c r="F24" s="425"/>
      <c r="G24" s="431"/>
      <c r="H24" s="395"/>
      <c r="I24" s="431"/>
      <c r="J24" s="395"/>
      <c r="K24" s="431"/>
      <c r="L24" s="395"/>
      <c r="M24" s="425"/>
      <c r="N24" s="425"/>
      <c r="O24" s="431"/>
      <c r="P24" s="395"/>
      <c r="Q24" s="431"/>
      <c r="R24" s="395"/>
      <c r="S24" s="431"/>
      <c r="T24" s="395"/>
      <c r="U24" s="425"/>
      <c r="V24" s="425"/>
      <c r="W24" s="431"/>
      <c r="X24" s="395"/>
      <c r="Y24" s="431"/>
      <c r="Z24" s="395"/>
      <c r="AA24" s="431"/>
      <c r="AB24" s="395"/>
      <c r="AC24" s="425"/>
      <c r="AD24" s="425"/>
      <c r="AE24" s="431"/>
      <c r="AF24" s="395"/>
      <c r="AG24" s="425"/>
      <c r="AH24" s="425"/>
      <c r="AI24" s="431"/>
      <c r="AJ24" s="419"/>
      <c r="AK24" s="419">
        <v>1</v>
      </c>
      <c r="AL24" s="419">
        <f t="shared" si="3"/>
        <v>1</v>
      </c>
      <c r="AM24" s="420">
        <v>1200</v>
      </c>
      <c r="AN24" s="422">
        <f t="shared" si="2"/>
        <v>1200</v>
      </c>
    </row>
    <row r="25" spans="1:51" s="421" customFormat="1" x14ac:dyDescent="0.2">
      <c r="A25" s="418">
        <v>22</v>
      </c>
      <c r="B25" s="436" t="s">
        <v>121</v>
      </c>
      <c r="C25" s="443" t="s">
        <v>112</v>
      </c>
      <c r="D25" s="395"/>
      <c r="E25" s="425"/>
      <c r="F25" s="425"/>
      <c r="G25" s="431"/>
      <c r="H25" s="395"/>
      <c r="I25" s="431"/>
      <c r="J25" s="395">
        <v>2</v>
      </c>
      <c r="K25" s="431"/>
      <c r="L25" s="395"/>
      <c r="M25" s="425"/>
      <c r="N25" s="425">
        <v>2</v>
      </c>
      <c r="O25" s="431"/>
      <c r="P25" s="395"/>
      <c r="Q25" s="431">
        <v>1</v>
      </c>
      <c r="R25" s="395"/>
      <c r="S25" s="431"/>
      <c r="T25" s="395"/>
      <c r="U25" s="425"/>
      <c r="V25" s="425"/>
      <c r="W25" s="431"/>
      <c r="X25" s="395"/>
      <c r="Y25" s="431"/>
      <c r="Z25" s="395"/>
      <c r="AA25" s="431"/>
      <c r="AB25" s="395"/>
      <c r="AC25" s="425"/>
      <c r="AD25" s="425"/>
      <c r="AE25" s="431"/>
      <c r="AF25" s="395"/>
      <c r="AG25" s="425"/>
      <c r="AH25" s="425"/>
      <c r="AI25" s="431"/>
      <c r="AJ25" s="419"/>
      <c r="AK25" s="419"/>
      <c r="AL25" s="419">
        <f t="shared" si="3"/>
        <v>5</v>
      </c>
      <c r="AM25" s="420">
        <v>1800</v>
      </c>
      <c r="AN25" s="422">
        <f t="shared" si="2"/>
        <v>9000</v>
      </c>
    </row>
    <row r="26" spans="1:51" s="421" customFormat="1" x14ac:dyDescent="0.2">
      <c r="A26" s="418">
        <v>23</v>
      </c>
      <c r="B26" s="436" t="s">
        <v>148</v>
      </c>
      <c r="C26" s="443" t="s">
        <v>112</v>
      </c>
      <c r="D26" s="395"/>
      <c r="E26" s="425"/>
      <c r="F26" s="425"/>
      <c r="G26" s="431"/>
      <c r="H26" s="395"/>
      <c r="I26" s="431"/>
      <c r="J26" s="395"/>
      <c r="K26" s="431"/>
      <c r="L26" s="395"/>
      <c r="M26" s="425"/>
      <c r="N26" s="425"/>
      <c r="O26" s="431"/>
      <c r="P26" s="395"/>
      <c r="Q26" s="431"/>
      <c r="R26" s="395"/>
      <c r="S26" s="431"/>
      <c r="T26" s="395"/>
      <c r="U26" s="425"/>
      <c r="V26" s="425"/>
      <c r="W26" s="431"/>
      <c r="X26" s="395"/>
      <c r="Y26" s="431"/>
      <c r="Z26" s="395"/>
      <c r="AA26" s="431"/>
      <c r="AB26" s="395"/>
      <c r="AC26" s="425"/>
      <c r="AD26" s="425"/>
      <c r="AE26" s="431"/>
      <c r="AF26" s="395"/>
      <c r="AG26" s="425"/>
      <c r="AH26" s="425"/>
      <c r="AI26" s="431"/>
      <c r="AJ26" s="419"/>
      <c r="AK26" s="419"/>
      <c r="AL26" s="419">
        <v>1</v>
      </c>
      <c r="AM26" s="420">
        <v>1900</v>
      </c>
      <c r="AN26" s="422">
        <f t="shared" si="2"/>
        <v>1900</v>
      </c>
    </row>
    <row r="27" spans="1:51" s="421" customFormat="1" x14ac:dyDescent="0.2">
      <c r="A27" s="418">
        <v>24</v>
      </c>
      <c r="B27" s="436" t="s">
        <v>122</v>
      </c>
      <c r="C27" s="443" t="s">
        <v>112</v>
      </c>
      <c r="D27" s="395"/>
      <c r="E27" s="425"/>
      <c r="F27" s="425"/>
      <c r="G27" s="431"/>
      <c r="H27" s="395"/>
      <c r="I27" s="431"/>
      <c r="J27" s="395"/>
      <c r="K27" s="431"/>
      <c r="L27" s="395"/>
      <c r="M27" s="425"/>
      <c r="N27" s="425"/>
      <c r="O27" s="431"/>
      <c r="P27" s="395"/>
      <c r="Q27" s="431"/>
      <c r="R27" s="395"/>
      <c r="S27" s="431"/>
      <c r="T27" s="395"/>
      <c r="U27" s="425"/>
      <c r="V27" s="425"/>
      <c r="W27" s="431"/>
      <c r="X27" s="395"/>
      <c r="Y27" s="431"/>
      <c r="Z27" s="395"/>
      <c r="AA27" s="431"/>
      <c r="AB27" s="395"/>
      <c r="AC27" s="425"/>
      <c r="AD27" s="425"/>
      <c r="AE27" s="431"/>
      <c r="AF27" s="395"/>
      <c r="AG27" s="425"/>
      <c r="AH27" s="425"/>
      <c r="AI27" s="431"/>
      <c r="AJ27" s="419"/>
      <c r="AK27" s="419"/>
      <c r="AL27" s="419">
        <v>1</v>
      </c>
      <c r="AM27" s="420">
        <v>2300</v>
      </c>
      <c r="AN27" s="422">
        <f t="shared" si="2"/>
        <v>2300</v>
      </c>
    </row>
    <row r="28" spans="1:51" s="421" customFormat="1" x14ac:dyDescent="0.2">
      <c r="A28" s="418">
        <v>25</v>
      </c>
      <c r="B28" s="436" t="s">
        <v>188</v>
      </c>
      <c r="C28" s="443" t="s">
        <v>112</v>
      </c>
      <c r="D28" s="395"/>
      <c r="E28" s="425"/>
      <c r="F28" s="425"/>
      <c r="G28" s="431"/>
      <c r="H28" s="395"/>
      <c r="I28" s="431"/>
      <c r="J28" s="395"/>
      <c r="K28" s="431"/>
      <c r="L28" s="395"/>
      <c r="M28" s="425"/>
      <c r="N28" s="425"/>
      <c r="O28" s="431"/>
      <c r="P28" s="395"/>
      <c r="Q28" s="431"/>
      <c r="R28" s="395">
        <v>1</v>
      </c>
      <c r="S28" s="431"/>
      <c r="T28" s="395"/>
      <c r="U28" s="425"/>
      <c r="V28" s="425"/>
      <c r="W28" s="431"/>
      <c r="X28" s="395"/>
      <c r="Y28" s="431"/>
      <c r="Z28" s="395"/>
      <c r="AA28" s="431"/>
      <c r="AB28" s="395"/>
      <c r="AC28" s="425"/>
      <c r="AD28" s="425"/>
      <c r="AE28" s="431"/>
      <c r="AF28" s="395"/>
      <c r="AG28" s="425"/>
      <c r="AH28" s="425"/>
      <c r="AI28" s="431"/>
      <c r="AJ28" s="419"/>
      <c r="AK28" s="419"/>
      <c r="AL28" s="419">
        <f t="shared" ref="AL28:AL63" si="4">IF(SUM(D28:AK28)&lt;&gt;0,SUM(D28:AK28),"")</f>
        <v>1</v>
      </c>
      <c r="AM28" s="420">
        <v>2500</v>
      </c>
      <c r="AN28" s="422">
        <f t="shared" si="2"/>
        <v>2500</v>
      </c>
    </row>
    <row r="29" spans="1:51" s="421" customFormat="1" x14ac:dyDescent="0.2">
      <c r="A29" s="418">
        <v>26</v>
      </c>
      <c r="B29" s="438" t="s">
        <v>128</v>
      </c>
      <c r="C29" s="443" t="s">
        <v>125</v>
      </c>
      <c r="D29" s="395"/>
      <c r="E29" s="425"/>
      <c r="F29" s="425"/>
      <c r="G29" s="431"/>
      <c r="H29" s="395"/>
      <c r="I29" s="431"/>
      <c r="J29" s="395">
        <v>60</v>
      </c>
      <c r="K29" s="431"/>
      <c r="L29" s="395"/>
      <c r="M29" s="425"/>
      <c r="N29" s="425"/>
      <c r="O29" s="431"/>
      <c r="P29" s="395"/>
      <c r="Q29" s="431">
        <v>30</v>
      </c>
      <c r="R29" s="395"/>
      <c r="S29" s="431"/>
      <c r="T29" s="395"/>
      <c r="U29" s="425"/>
      <c r="V29" s="425"/>
      <c r="W29" s="431"/>
      <c r="X29" s="395"/>
      <c r="Y29" s="431"/>
      <c r="Z29" s="395"/>
      <c r="AA29" s="431"/>
      <c r="AB29" s="395">
        <v>25</v>
      </c>
      <c r="AC29" s="425"/>
      <c r="AD29" s="425"/>
      <c r="AE29" s="431"/>
      <c r="AF29" s="395"/>
      <c r="AG29" s="425"/>
      <c r="AH29" s="425"/>
      <c r="AI29" s="431"/>
      <c r="AJ29" s="419">
        <v>25</v>
      </c>
      <c r="AK29" s="419"/>
      <c r="AL29" s="419">
        <f t="shared" si="4"/>
        <v>140</v>
      </c>
      <c r="AM29" s="420">
        <v>50</v>
      </c>
      <c r="AN29" s="422">
        <f>IF(AND(ISNUMBER(AL29),ISNUMBER(AM29)),AL29*AM29,"")</f>
        <v>7000</v>
      </c>
    </row>
    <row r="30" spans="1:51" s="421" customFormat="1" x14ac:dyDescent="0.2">
      <c r="A30" s="418">
        <v>27</v>
      </c>
      <c r="B30" s="438" t="s">
        <v>139</v>
      </c>
      <c r="C30" s="443" t="s">
        <v>184</v>
      </c>
      <c r="D30" s="476">
        <v>0.01</v>
      </c>
      <c r="E30" s="440">
        <v>0.06</v>
      </c>
      <c r="F30" s="440">
        <v>0.01</v>
      </c>
      <c r="G30" s="477">
        <v>0.01</v>
      </c>
      <c r="H30" s="476">
        <v>0.02</v>
      </c>
      <c r="I30" s="477">
        <v>0.03</v>
      </c>
      <c r="J30" s="476">
        <v>7.0000000000000007E-2</v>
      </c>
      <c r="K30" s="477">
        <v>0.03</v>
      </c>
      <c r="L30" s="476">
        <v>0.03</v>
      </c>
      <c r="M30" s="440">
        <v>0.04</v>
      </c>
      <c r="N30" s="440">
        <v>0.03</v>
      </c>
      <c r="O30" s="477">
        <v>0.01</v>
      </c>
      <c r="P30" s="476">
        <v>0.03</v>
      </c>
      <c r="Q30" s="477">
        <v>0.02</v>
      </c>
      <c r="R30" s="476">
        <v>0.03</v>
      </c>
      <c r="S30" s="477">
        <v>0.04</v>
      </c>
      <c r="T30" s="476">
        <v>0.04</v>
      </c>
      <c r="U30" s="440">
        <v>0.04</v>
      </c>
      <c r="V30" s="440">
        <v>0.02</v>
      </c>
      <c r="W30" s="477">
        <v>0.03</v>
      </c>
      <c r="X30" s="476">
        <v>0.03</v>
      </c>
      <c r="Y30" s="477">
        <v>0.1</v>
      </c>
      <c r="Z30" s="476">
        <v>0.01</v>
      </c>
      <c r="AA30" s="477">
        <v>0.04</v>
      </c>
      <c r="AB30" s="476">
        <v>0.01</v>
      </c>
      <c r="AC30" s="440">
        <v>0.01</v>
      </c>
      <c r="AD30" s="440">
        <v>0.01</v>
      </c>
      <c r="AE30" s="477">
        <v>0.04</v>
      </c>
      <c r="AF30" s="476">
        <v>0.09</v>
      </c>
      <c r="AG30" s="440">
        <v>0.01</v>
      </c>
      <c r="AH30" s="440">
        <v>0.02</v>
      </c>
      <c r="AI30" s="477">
        <v>0.01</v>
      </c>
      <c r="AJ30" s="478">
        <v>0.02</v>
      </c>
      <c r="AK30" s="478"/>
      <c r="AL30" s="478">
        <f t="shared" si="4"/>
        <v>1.0000000000000002</v>
      </c>
      <c r="AM30" s="420">
        <v>30000</v>
      </c>
      <c r="AN30" s="422">
        <f>IF(AND(ISNUMBER(AL30),ISNUMBER(AM30)),AL30*AM30,"")</f>
        <v>30000.000000000007</v>
      </c>
    </row>
    <row r="31" spans="1:51" s="421" customFormat="1" x14ac:dyDescent="0.2">
      <c r="A31" s="418">
        <v>28</v>
      </c>
      <c r="B31" s="438" t="s">
        <v>134</v>
      </c>
      <c r="C31" s="443" t="s">
        <v>125</v>
      </c>
      <c r="D31" s="395"/>
      <c r="E31" s="425"/>
      <c r="F31" s="425"/>
      <c r="G31" s="431"/>
      <c r="H31" s="395"/>
      <c r="I31" s="431"/>
      <c r="J31" s="395"/>
      <c r="K31" s="431"/>
      <c r="L31" s="395"/>
      <c r="M31" s="425"/>
      <c r="N31" s="425"/>
      <c r="O31" s="431"/>
      <c r="P31" s="395"/>
      <c r="Q31" s="431"/>
      <c r="R31" s="395"/>
      <c r="S31" s="431"/>
      <c r="T31" s="395"/>
      <c r="U31" s="425">
        <v>270</v>
      </c>
      <c r="V31" s="425"/>
      <c r="W31" s="431"/>
      <c r="X31" s="395"/>
      <c r="Y31" s="431">
        <v>20</v>
      </c>
      <c r="Z31" s="395">
        <v>400</v>
      </c>
      <c r="AA31" s="431">
        <v>290</v>
      </c>
      <c r="AB31" s="395"/>
      <c r="AC31" s="425"/>
      <c r="AD31" s="425"/>
      <c r="AE31" s="431">
        <v>3405</v>
      </c>
      <c r="AF31" s="395">
        <v>280</v>
      </c>
      <c r="AG31" s="425">
        <v>130</v>
      </c>
      <c r="AH31" s="425">
        <v>80</v>
      </c>
      <c r="AI31" s="431">
        <v>230</v>
      </c>
      <c r="AJ31" s="419">
        <v>350</v>
      </c>
      <c r="AK31" s="419"/>
      <c r="AL31" s="419">
        <f t="shared" si="4"/>
        <v>5455</v>
      </c>
      <c r="AM31" s="420">
        <v>1.5</v>
      </c>
      <c r="AN31" s="422">
        <f t="shared" si="2"/>
        <v>8182.5</v>
      </c>
    </row>
    <row r="32" spans="1:51" s="421" customFormat="1" x14ac:dyDescent="0.2">
      <c r="A32" s="418">
        <v>29</v>
      </c>
      <c r="B32" s="436" t="s">
        <v>135</v>
      </c>
      <c r="C32" s="443" t="s">
        <v>125</v>
      </c>
      <c r="D32" s="395"/>
      <c r="E32" s="425"/>
      <c r="F32" s="425"/>
      <c r="G32" s="431"/>
      <c r="H32" s="395"/>
      <c r="I32" s="431"/>
      <c r="J32" s="395"/>
      <c r="K32" s="431"/>
      <c r="L32" s="395"/>
      <c r="M32" s="425"/>
      <c r="N32" s="425"/>
      <c r="O32" s="431"/>
      <c r="P32" s="395"/>
      <c r="Q32" s="431"/>
      <c r="R32" s="395"/>
      <c r="S32" s="431"/>
      <c r="T32" s="395"/>
      <c r="U32" s="425"/>
      <c r="V32" s="425"/>
      <c r="W32" s="431"/>
      <c r="X32" s="395">
        <v>100</v>
      </c>
      <c r="Y32" s="431">
        <v>1209</v>
      </c>
      <c r="Z32" s="395">
        <v>53</v>
      </c>
      <c r="AA32" s="431">
        <v>260</v>
      </c>
      <c r="AB32" s="395"/>
      <c r="AC32" s="425"/>
      <c r="AD32" s="425"/>
      <c r="AE32" s="431">
        <v>50</v>
      </c>
      <c r="AF32" s="395">
        <v>455</v>
      </c>
      <c r="AG32" s="425"/>
      <c r="AH32" s="425">
        <v>40</v>
      </c>
      <c r="AI32" s="431"/>
      <c r="AJ32" s="419"/>
      <c r="AK32" s="419"/>
      <c r="AL32" s="419">
        <f t="shared" si="4"/>
        <v>2167</v>
      </c>
      <c r="AM32" s="420">
        <v>2</v>
      </c>
      <c r="AN32" s="422">
        <f t="shared" si="2"/>
        <v>4334</v>
      </c>
    </row>
    <row r="33" spans="1:40" s="370" customFormat="1" x14ac:dyDescent="0.2">
      <c r="A33" s="384">
        <v>30</v>
      </c>
      <c r="B33" s="436" t="s">
        <v>142</v>
      </c>
      <c r="C33" s="443" t="s">
        <v>125</v>
      </c>
      <c r="D33" s="391"/>
      <c r="E33" s="424"/>
      <c r="F33" s="424"/>
      <c r="G33" s="430"/>
      <c r="H33" s="391"/>
      <c r="I33" s="430"/>
      <c r="J33" s="391"/>
      <c r="K33" s="430"/>
      <c r="L33" s="391"/>
      <c r="M33" s="424"/>
      <c r="N33" s="424"/>
      <c r="O33" s="430"/>
      <c r="P33" s="391"/>
      <c r="Q33" s="430"/>
      <c r="R33" s="391"/>
      <c r="S33" s="430"/>
      <c r="T33" s="391"/>
      <c r="U33" s="424"/>
      <c r="V33" s="424"/>
      <c r="W33" s="430"/>
      <c r="X33" s="391"/>
      <c r="Y33" s="430">
        <v>37</v>
      </c>
      <c r="Z33" s="391">
        <v>58</v>
      </c>
      <c r="AA33" s="430"/>
      <c r="AB33" s="391"/>
      <c r="AC33" s="424"/>
      <c r="AD33" s="424"/>
      <c r="AE33" s="430"/>
      <c r="AF33" s="391"/>
      <c r="AG33" s="424"/>
      <c r="AH33" s="424"/>
      <c r="AI33" s="430"/>
      <c r="AJ33" s="404">
        <v>20</v>
      </c>
      <c r="AK33" s="404"/>
      <c r="AL33" s="404">
        <f t="shared" si="4"/>
        <v>115</v>
      </c>
      <c r="AM33" s="369">
        <v>4</v>
      </c>
      <c r="AN33" s="423">
        <f t="shared" si="2"/>
        <v>460</v>
      </c>
    </row>
    <row r="34" spans="1:40" s="370" customFormat="1" x14ac:dyDescent="0.2">
      <c r="A34" s="384">
        <v>31</v>
      </c>
      <c r="B34" s="436" t="s">
        <v>136</v>
      </c>
      <c r="C34" s="443" t="s">
        <v>125</v>
      </c>
      <c r="D34" s="391"/>
      <c r="E34" s="424"/>
      <c r="F34" s="424"/>
      <c r="G34" s="430"/>
      <c r="H34" s="391"/>
      <c r="I34" s="430"/>
      <c r="J34" s="391"/>
      <c r="K34" s="430"/>
      <c r="L34" s="391"/>
      <c r="M34" s="424"/>
      <c r="N34" s="424"/>
      <c r="O34" s="430"/>
      <c r="P34" s="391"/>
      <c r="Q34" s="430"/>
      <c r="R34" s="391"/>
      <c r="S34" s="430"/>
      <c r="T34" s="391"/>
      <c r="U34" s="424"/>
      <c r="V34" s="424"/>
      <c r="W34" s="430"/>
      <c r="X34" s="391">
        <v>16</v>
      </c>
      <c r="Y34" s="430"/>
      <c r="Z34" s="391"/>
      <c r="AA34" s="430"/>
      <c r="AB34" s="391"/>
      <c r="AC34" s="424"/>
      <c r="AD34" s="424"/>
      <c r="AE34" s="430"/>
      <c r="AF34" s="391">
        <v>67</v>
      </c>
      <c r="AG34" s="424"/>
      <c r="AH34" s="424">
        <v>20</v>
      </c>
      <c r="AI34" s="430"/>
      <c r="AJ34" s="404"/>
      <c r="AK34" s="404"/>
      <c r="AL34" s="404">
        <f t="shared" si="4"/>
        <v>103</v>
      </c>
      <c r="AM34" s="369">
        <v>6</v>
      </c>
      <c r="AN34" s="423">
        <f t="shared" si="2"/>
        <v>618</v>
      </c>
    </row>
    <row r="35" spans="1:40" s="370" customFormat="1" x14ac:dyDescent="0.2">
      <c r="A35" s="384">
        <v>32</v>
      </c>
      <c r="B35" s="436" t="s">
        <v>137</v>
      </c>
      <c r="C35" s="443" t="s">
        <v>126</v>
      </c>
      <c r="D35" s="391"/>
      <c r="E35" s="424"/>
      <c r="F35" s="424"/>
      <c r="G35" s="430"/>
      <c r="H35" s="391"/>
      <c r="I35" s="430"/>
      <c r="J35" s="391"/>
      <c r="K35" s="430"/>
      <c r="L35" s="391"/>
      <c r="M35" s="424"/>
      <c r="N35" s="424"/>
      <c r="O35" s="430"/>
      <c r="P35" s="391"/>
      <c r="Q35" s="430"/>
      <c r="R35" s="391"/>
      <c r="S35" s="430"/>
      <c r="T35" s="391"/>
      <c r="U35" s="424"/>
      <c r="V35" s="424"/>
      <c r="W35" s="430"/>
      <c r="X35" s="391">
        <v>52</v>
      </c>
      <c r="Y35" s="430">
        <v>188</v>
      </c>
      <c r="Z35" s="391"/>
      <c r="AA35" s="430">
        <v>73</v>
      </c>
      <c r="AB35" s="391"/>
      <c r="AC35" s="424"/>
      <c r="AD35" s="424"/>
      <c r="AE35" s="430"/>
      <c r="AF35" s="391"/>
      <c r="AG35" s="424"/>
      <c r="AH35" s="424">
        <v>32</v>
      </c>
      <c r="AI35" s="430"/>
      <c r="AJ35" s="404"/>
      <c r="AK35" s="404"/>
      <c r="AL35" s="404">
        <f t="shared" si="4"/>
        <v>345</v>
      </c>
      <c r="AM35" s="369">
        <v>8</v>
      </c>
      <c r="AN35" s="423">
        <f t="shared" si="2"/>
        <v>2760</v>
      </c>
    </row>
    <row r="36" spans="1:40" s="370" customFormat="1" ht="13.5" thickBot="1" x14ac:dyDescent="0.25">
      <c r="A36" s="469">
        <v>33</v>
      </c>
      <c r="B36" s="470" t="s">
        <v>140</v>
      </c>
      <c r="C36" s="471" t="s">
        <v>125</v>
      </c>
      <c r="D36" s="472"/>
      <c r="E36" s="473"/>
      <c r="F36" s="473"/>
      <c r="G36" s="474"/>
      <c r="H36" s="472"/>
      <c r="I36" s="474"/>
      <c r="J36" s="472"/>
      <c r="K36" s="474"/>
      <c r="L36" s="472"/>
      <c r="M36" s="473"/>
      <c r="N36" s="473"/>
      <c r="O36" s="474"/>
      <c r="P36" s="472"/>
      <c r="Q36" s="474"/>
      <c r="R36" s="472"/>
      <c r="S36" s="474"/>
      <c r="T36" s="472"/>
      <c r="U36" s="473"/>
      <c r="V36" s="473"/>
      <c r="W36" s="474"/>
      <c r="X36" s="472"/>
      <c r="Y36" s="474">
        <v>700</v>
      </c>
      <c r="Z36" s="472"/>
      <c r="AA36" s="474">
        <v>700</v>
      </c>
      <c r="AB36" s="472"/>
      <c r="AC36" s="473"/>
      <c r="AD36" s="473"/>
      <c r="AE36" s="474"/>
      <c r="AF36" s="472">
        <v>400</v>
      </c>
      <c r="AG36" s="473"/>
      <c r="AH36" s="473">
        <v>400</v>
      </c>
      <c r="AI36" s="474"/>
      <c r="AJ36" s="475"/>
      <c r="AK36" s="475"/>
      <c r="AL36" s="475">
        <f t="shared" si="4"/>
        <v>2200</v>
      </c>
      <c r="AM36" s="369">
        <v>30</v>
      </c>
      <c r="AN36" s="423">
        <f t="shared" si="2"/>
        <v>66000</v>
      </c>
    </row>
    <row r="37" spans="1:40" s="370" customFormat="1" x14ac:dyDescent="0.2">
      <c r="A37" s="460">
        <v>34</v>
      </c>
      <c r="B37" s="490"/>
      <c r="C37" s="462"/>
      <c r="D37" s="414"/>
      <c r="E37" s="485"/>
      <c r="F37" s="486"/>
      <c r="G37" s="487"/>
      <c r="H37" s="414"/>
      <c r="I37" s="485"/>
      <c r="J37" s="485"/>
      <c r="K37" s="486"/>
      <c r="L37" s="414"/>
      <c r="M37" s="485"/>
      <c r="N37" s="485"/>
      <c r="O37" s="486"/>
      <c r="P37" s="414"/>
      <c r="Q37" s="486"/>
      <c r="R37" s="485"/>
      <c r="S37" s="485"/>
      <c r="T37" s="486"/>
      <c r="U37" s="414"/>
      <c r="V37" s="485"/>
      <c r="W37" s="485"/>
      <c r="X37" s="486"/>
      <c r="Y37" s="487"/>
      <c r="Z37" s="488"/>
      <c r="AA37" s="488"/>
      <c r="AB37" s="488"/>
      <c r="AC37" s="488"/>
      <c r="AD37" s="488"/>
      <c r="AE37" s="488"/>
      <c r="AF37" s="488"/>
      <c r="AG37" s="488"/>
      <c r="AH37" s="488"/>
      <c r="AI37" s="488"/>
      <c r="AJ37" s="485"/>
      <c r="AK37" s="487"/>
      <c r="AL37" s="487" t="str">
        <f t="shared" si="4"/>
        <v/>
      </c>
      <c r="AM37" s="369"/>
      <c r="AN37" s="423" t="str">
        <f t="shared" si="2"/>
        <v/>
      </c>
    </row>
    <row r="38" spans="1:40" s="370" customFormat="1" hidden="1" x14ac:dyDescent="0.2">
      <c r="A38" s="384">
        <v>35</v>
      </c>
      <c r="B38" s="438"/>
      <c r="C38" s="443"/>
      <c r="D38" s="391"/>
      <c r="E38" s="424"/>
      <c r="F38" s="430"/>
      <c r="G38" s="404"/>
      <c r="H38" s="391"/>
      <c r="I38" s="424"/>
      <c r="J38" s="424"/>
      <c r="K38" s="430"/>
      <c r="L38" s="391"/>
      <c r="M38" s="424"/>
      <c r="N38" s="424"/>
      <c r="O38" s="430"/>
      <c r="P38" s="391"/>
      <c r="Q38" s="430"/>
      <c r="R38" s="432"/>
      <c r="S38" s="432"/>
      <c r="T38" s="433"/>
      <c r="U38" s="392"/>
      <c r="V38" s="432"/>
      <c r="W38" s="432"/>
      <c r="X38" s="433"/>
      <c r="Y38" s="434"/>
      <c r="Z38" s="479"/>
      <c r="AA38" s="479"/>
      <c r="AB38" s="479"/>
      <c r="AC38" s="479"/>
      <c r="AD38" s="479"/>
      <c r="AE38" s="479"/>
      <c r="AF38" s="479"/>
      <c r="AG38" s="479"/>
      <c r="AH38" s="479"/>
      <c r="AI38" s="479"/>
      <c r="AJ38" s="432"/>
      <c r="AK38" s="434"/>
      <c r="AL38" s="434" t="str">
        <f t="shared" si="4"/>
        <v/>
      </c>
      <c r="AM38" s="369"/>
      <c r="AN38" s="423" t="str">
        <f t="shared" si="2"/>
        <v/>
      </c>
    </row>
    <row r="39" spans="1:40" s="370" customFormat="1" ht="13.5" hidden="1" customHeight="1" x14ac:dyDescent="0.2">
      <c r="A39" s="384">
        <v>36</v>
      </c>
      <c r="B39" s="436"/>
      <c r="C39" s="443"/>
      <c r="D39" s="391"/>
      <c r="E39" s="424"/>
      <c r="F39" s="430"/>
      <c r="G39" s="404"/>
      <c r="H39" s="391"/>
      <c r="I39" s="424"/>
      <c r="J39" s="424"/>
      <c r="K39" s="430"/>
      <c r="L39" s="391"/>
      <c r="M39" s="424"/>
      <c r="N39" s="424"/>
      <c r="O39" s="430"/>
      <c r="P39" s="391"/>
      <c r="Q39" s="430"/>
      <c r="R39" s="424"/>
      <c r="S39" s="424"/>
      <c r="T39" s="430"/>
      <c r="U39" s="391"/>
      <c r="V39" s="424"/>
      <c r="W39" s="424"/>
      <c r="X39" s="430"/>
      <c r="Y39" s="404"/>
      <c r="Z39" s="400"/>
      <c r="AA39" s="400"/>
      <c r="AB39" s="400"/>
      <c r="AC39" s="400"/>
      <c r="AD39" s="400"/>
      <c r="AE39" s="400"/>
      <c r="AF39" s="400"/>
      <c r="AG39" s="400"/>
      <c r="AH39" s="400"/>
      <c r="AI39" s="400"/>
      <c r="AJ39" s="424"/>
      <c r="AK39" s="404"/>
      <c r="AL39" s="404" t="str">
        <f t="shared" si="4"/>
        <v/>
      </c>
      <c r="AM39" s="369"/>
      <c r="AN39" s="423" t="str">
        <f t="shared" si="2"/>
        <v/>
      </c>
    </row>
    <row r="40" spans="1:40" s="370" customFormat="1" hidden="1" x14ac:dyDescent="0.2">
      <c r="A40" s="384">
        <v>37</v>
      </c>
      <c r="B40" s="436"/>
      <c r="C40" s="443"/>
      <c r="D40" s="391"/>
      <c r="E40" s="424"/>
      <c r="F40" s="430"/>
      <c r="G40" s="404"/>
      <c r="H40" s="391"/>
      <c r="I40" s="424"/>
      <c r="J40" s="424"/>
      <c r="K40" s="430"/>
      <c r="L40" s="391"/>
      <c r="M40" s="424"/>
      <c r="N40" s="424"/>
      <c r="O40" s="430"/>
      <c r="P40" s="391"/>
      <c r="Q40" s="430"/>
      <c r="R40" s="424"/>
      <c r="S40" s="424"/>
      <c r="T40" s="430"/>
      <c r="U40" s="391"/>
      <c r="V40" s="424"/>
      <c r="W40" s="424"/>
      <c r="X40" s="430"/>
      <c r="Y40" s="404"/>
      <c r="Z40" s="400"/>
      <c r="AA40" s="400"/>
      <c r="AB40" s="400"/>
      <c r="AC40" s="400"/>
      <c r="AD40" s="400"/>
      <c r="AE40" s="400"/>
      <c r="AF40" s="400"/>
      <c r="AG40" s="400"/>
      <c r="AH40" s="400"/>
      <c r="AI40" s="400"/>
      <c r="AJ40" s="424"/>
      <c r="AK40" s="404"/>
      <c r="AL40" s="404" t="str">
        <f t="shared" si="4"/>
        <v/>
      </c>
      <c r="AM40" s="369"/>
      <c r="AN40" s="423" t="str">
        <f t="shared" si="2"/>
        <v/>
      </c>
    </row>
    <row r="41" spans="1:40" s="370" customFormat="1" hidden="1" x14ac:dyDescent="0.2">
      <c r="A41" s="384">
        <v>38</v>
      </c>
      <c r="B41" s="436"/>
      <c r="C41" s="443"/>
      <c r="D41" s="391"/>
      <c r="E41" s="424"/>
      <c r="F41" s="430"/>
      <c r="G41" s="404"/>
      <c r="H41" s="391"/>
      <c r="I41" s="424"/>
      <c r="J41" s="424"/>
      <c r="K41" s="430"/>
      <c r="L41" s="391"/>
      <c r="M41" s="424"/>
      <c r="N41" s="424"/>
      <c r="O41" s="430"/>
      <c r="P41" s="391"/>
      <c r="Q41" s="430"/>
      <c r="R41" s="424"/>
      <c r="S41" s="424"/>
      <c r="T41" s="430"/>
      <c r="U41" s="391"/>
      <c r="V41" s="424"/>
      <c r="W41" s="424"/>
      <c r="X41" s="430"/>
      <c r="Y41" s="404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24"/>
      <c r="AK41" s="404"/>
      <c r="AL41" s="404" t="str">
        <f t="shared" si="4"/>
        <v/>
      </c>
      <c r="AM41" s="369"/>
      <c r="AN41" s="423" t="str">
        <f t="shared" si="2"/>
        <v/>
      </c>
    </row>
    <row r="42" spans="1:40" s="370" customFormat="1" hidden="1" x14ac:dyDescent="0.2">
      <c r="A42" s="384">
        <v>39</v>
      </c>
      <c r="B42" s="436"/>
      <c r="C42" s="443"/>
      <c r="D42" s="391"/>
      <c r="E42" s="424"/>
      <c r="F42" s="430"/>
      <c r="G42" s="404"/>
      <c r="H42" s="391"/>
      <c r="I42" s="424"/>
      <c r="J42" s="424"/>
      <c r="K42" s="430"/>
      <c r="L42" s="391"/>
      <c r="M42" s="424"/>
      <c r="N42" s="424"/>
      <c r="O42" s="430"/>
      <c r="P42" s="391"/>
      <c r="Q42" s="430"/>
      <c r="R42" s="424"/>
      <c r="S42" s="424"/>
      <c r="T42" s="430"/>
      <c r="U42" s="391"/>
      <c r="V42" s="424"/>
      <c r="W42" s="424"/>
      <c r="X42" s="430"/>
      <c r="Y42" s="404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  <c r="AJ42" s="424"/>
      <c r="AK42" s="404"/>
      <c r="AL42" s="404" t="str">
        <f t="shared" si="4"/>
        <v/>
      </c>
      <c r="AM42" s="369"/>
      <c r="AN42" s="423" t="str">
        <f t="shared" si="2"/>
        <v/>
      </c>
    </row>
    <row r="43" spans="1:40" s="370" customFormat="1" hidden="1" x14ac:dyDescent="0.2">
      <c r="A43" s="384">
        <v>40</v>
      </c>
      <c r="B43" s="436"/>
      <c r="C43" s="443"/>
      <c r="D43" s="391"/>
      <c r="E43" s="424"/>
      <c r="F43" s="430"/>
      <c r="G43" s="404"/>
      <c r="H43" s="391"/>
      <c r="I43" s="424"/>
      <c r="J43" s="424"/>
      <c r="K43" s="430"/>
      <c r="L43" s="391"/>
      <c r="M43" s="424"/>
      <c r="N43" s="424"/>
      <c r="O43" s="430"/>
      <c r="P43" s="391"/>
      <c r="Q43" s="430"/>
      <c r="R43" s="424"/>
      <c r="S43" s="424"/>
      <c r="T43" s="430"/>
      <c r="U43" s="391"/>
      <c r="V43" s="424"/>
      <c r="W43" s="424"/>
      <c r="X43" s="430"/>
      <c r="Y43" s="404"/>
      <c r="Z43" s="400"/>
      <c r="AA43" s="400"/>
      <c r="AB43" s="400"/>
      <c r="AC43" s="400"/>
      <c r="AD43" s="400"/>
      <c r="AE43" s="400"/>
      <c r="AF43" s="400"/>
      <c r="AG43" s="400"/>
      <c r="AH43" s="400"/>
      <c r="AI43" s="400"/>
      <c r="AJ43" s="424"/>
      <c r="AK43" s="404"/>
      <c r="AL43" s="404" t="str">
        <f t="shared" si="4"/>
        <v/>
      </c>
      <c r="AM43" s="369"/>
      <c r="AN43" s="423" t="str">
        <f t="shared" si="2"/>
        <v/>
      </c>
    </row>
    <row r="44" spans="1:40" s="370" customFormat="1" ht="13.5" hidden="1" thickBot="1" x14ac:dyDescent="0.25">
      <c r="A44" s="469">
        <v>41</v>
      </c>
      <c r="B44" s="470"/>
      <c r="C44" s="471"/>
      <c r="D44" s="472"/>
      <c r="E44" s="473"/>
      <c r="F44" s="474"/>
      <c r="G44" s="475"/>
      <c r="H44" s="472"/>
      <c r="I44" s="473"/>
      <c r="J44" s="473"/>
      <c r="K44" s="474"/>
      <c r="L44" s="472"/>
      <c r="M44" s="473"/>
      <c r="N44" s="473"/>
      <c r="O44" s="474"/>
      <c r="P44" s="472"/>
      <c r="Q44" s="474"/>
      <c r="R44" s="473"/>
      <c r="S44" s="473"/>
      <c r="T44" s="474"/>
      <c r="U44" s="472"/>
      <c r="V44" s="473"/>
      <c r="W44" s="473"/>
      <c r="X44" s="474"/>
      <c r="Y44" s="475"/>
      <c r="Z44" s="401"/>
      <c r="AA44" s="401"/>
      <c r="AB44" s="401"/>
      <c r="AC44" s="401"/>
      <c r="AD44" s="401"/>
      <c r="AE44" s="401"/>
      <c r="AF44" s="401"/>
      <c r="AG44" s="401"/>
      <c r="AH44" s="401"/>
      <c r="AI44" s="401"/>
      <c r="AJ44" s="473"/>
      <c r="AK44" s="475"/>
      <c r="AL44" s="475" t="str">
        <f t="shared" si="4"/>
        <v/>
      </c>
      <c r="AM44" s="369"/>
      <c r="AN44" s="423" t="str">
        <f t="shared" si="2"/>
        <v/>
      </c>
    </row>
    <row r="45" spans="1:40" s="370" customFormat="1" hidden="1" x14ac:dyDescent="0.2">
      <c r="A45" s="460">
        <v>42</v>
      </c>
      <c r="B45" s="461"/>
      <c r="C45" s="462"/>
      <c r="D45" s="463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5"/>
      <c r="U45" s="467"/>
      <c r="V45" s="463"/>
      <c r="W45" s="464"/>
      <c r="X45" s="467"/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4"/>
      <c r="AK45" s="466"/>
      <c r="AL45" s="466" t="str">
        <f t="shared" si="4"/>
        <v/>
      </c>
      <c r="AM45" s="369">
        <v>0</v>
      </c>
      <c r="AN45" s="423" t="str">
        <f t="shared" si="2"/>
        <v/>
      </c>
    </row>
    <row r="46" spans="1:40" hidden="1" x14ac:dyDescent="0.2">
      <c r="A46" s="383">
        <v>43</v>
      </c>
      <c r="B46" s="447"/>
      <c r="C46" s="445"/>
      <c r="D46" s="391"/>
      <c r="E46" s="424"/>
      <c r="F46" s="424"/>
      <c r="G46" s="424"/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30"/>
      <c r="U46" s="452"/>
      <c r="V46" s="391"/>
      <c r="W46" s="375"/>
      <c r="X46" s="453"/>
      <c r="Y46" s="458"/>
      <c r="Z46" s="458"/>
      <c r="AA46" s="458"/>
      <c r="AB46" s="458"/>
      <c r="AC46" s="458"/>
      <c r="AD46" s="458"/>
      <c r="AE46" s="458"/>
      <c r="AF46" s="458"/>
      <c r="AG46" s="458"/>
      <c r="AH46" s="458"/>
      <c r="AI46" s="458"/>
      <c r="AJ46" s="375"/>
      <c r="AK46" s="347"/>
      <c r="AL46" s="404" t="str">
        <f t="shared" si="4"/>
        <v/>
      </c>
      <c r="AM46" s="353">
        <v>0</v>
      </c>
      <c r="AN46" s="409" t="str">
        <f t="shared" si="2"/>
        <v/>
      </c>
    </row>
    <row r="47" spans="1:40" hidden="1" x14ac:dyDescent="0.2">
      <c r="A47" s="383">
        <v>44</v>
      </c>
      <c r="B47" s="447"/>
      <c r="C47" s="445"/>
      <c r="D47" s="391"/>
      <c r="E47" s="424"/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T47" s="430"/>
      <c r="U47" s="452"/>
      <c r="V47" s="391"/>
      <c r="W47" s="375"/>
      <c r="X47" s="453"/>
      <c r="Y47" s="458"/>
      <c r="Z47" s="458"/>
      <c r="AA47" s="458"/>
      <c r="AB47" s="458"/>
      <c r="AC47" s="458"/>
      <c r="AD47" s="458"/>
      <c r="AE47" s="458"/>
      <c r="AF47" s="458"/>
      <c r="AG47" s="458"/>
      <c r="AH47" s="458"/>
      <c r="AI47" s="458"/>
      <c r="AJ47" s="375"/>
      <c r="AK47" s="347"/>
      <c r="AL47" s="347" t="str">
        <f t="shared" si="4"/>
        <v/>
      </c>
      <c r="AM47" s="353">
        <v>0</v>
      </c>
      <c r="AN47" s="409" t="str">
        <f t="shared" si="2"/>
        <v/>
      </c>
    </row>
    <row r="48" spans="1:40" hidden="1" x14ac:dyDescent="0.2">
      <c r="A48" s="383">
        <v>45</v>
      </c>
      <c r="B48" s="447"/>
      <c r="C48" s="445"/>
      <c r="D48" s="391"/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424"/>
      <c r="Q48" s="424"/>
      <c r="R48" s="424"/>
      <c r="S48" s="424"/>
      <c r="T48" s="430"/>
      <c r="U48" s="452"/>
      <c r="V48" s="391"/>
      <c r="W48" s="375"/>
      <c r="X48" s="453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375"/>
      <c r="AK48" s="347"/>
      <c r="AL48" s="347" t="str">
        <f t="shared" si="4"/>
        <v/>
      </c>
      <c r="AM48" s="353">
        <v>0</v>
      </c>
      <c r="AN48" s="409" t="str">
        <f t="shared" si="2"/>
        <v/>
      </c>
    </row>
    <row r="49" spans="1:40" ht="13.5" hidden="1" thickBot="1" x14ac:dyDescent="0.25">
      <c r="A49" s="385">
        <v>46</v>
      </c>
      <c r="B49" s="439"/>
      <c r="C49" s="446"/>
      <c r="D49" s="397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  <c r="P49" s="451"/>
      <c r="Q49" s="451"/>
      <c r="R49" s="451"/>
      <c r="S49" s="451"/>
      <c r="T49" s="456"/>
      <c r="U49" s="455"/>
      <c r="V49" s="397"/>
      <c r="W49" s="380"/>
      <c r="X49" s="454"/>
      <c r="Y49" s="459"/>
      <c r="Z49" s="459"/>
      <c r="AA49" s="459"/>
      <c r="AB49" s="459"/>
      <c r="AC49" s="459"/>
      <c r="AD49" s="459"/>
      <c r="AE49" s="459"/>
      <c r="AF49" s="459"/>
      <c r="AG49" s="459"/>
      <c r="AH49" s="459"/>
      <c r="AI49" s="459"/>
      <c r="AJ49" s="380"/>
      <c r="AK49" s="348"/>
      <c r="AL49" s="348" t="str">
        <f t="shared" si="4"/>
        <v/>
      </c>
      <c r="AM49" s="353">
        <v>0</v>
      </c>
      <c r="AN49" s="409" t="str">
        <f t="shared" si="2"/>
        <v/>
      </c>
    </row>
    <row r="50" spans="1:40" ht="13.5" hidden="1" thickBot="1" x14ac:dyDescent="0.25">
      <c r="A50" s="415">
        <v>47</v>
      </c>
      <c r="B50" s="416"/>
      <c r="C50" s="417"/>
      <c r="D50" s="414"/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2"/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2"/>
      <c r="AI50" s="412"/>
      <c r="AJ50" s="412"/>
      <c r="AK50" s="412"/>
      <c r="AL50" s="411" t="str">
        <f t="shared" si="4"/>
        <v/>
      </c>
      <c r="AM50" s="353"/>
      <c r="AN50" s="409" t="str">
        <f t="shared" si="2"/>
        <v/>
      </c>
    </row>
    <row r="51" spans="1:40" hidden="1" x14ac:dyDescent="0.2">
      <c r="A51" s="383">
        <v>48</v>
      </c>
      <c r="B51" s="387"/>
      <c r="C51" s="366"/>
      <c r="D51" s="391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75"/>
      <c r="X51" s="375"/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375"/>
      <c r="AJ51" s="375"/>
      <c r="AK51" s="375"/>
      <c r="AL51" s="347" t="str">
        <f t="shared" si="4"/>
        <v/>
      </c>
      <c r="AM51" s="353"/>
      <c r="AN51" s="409" t="str">
        <f t="shared" si="2"/>
        <v/>
      </c>
    </row>
    <row r="52" spans="1:40" hidden="1" x14ac:dyDescent="0.2">
      <c r="A52" s="383">
        <v>49</v>
      </c>
      <c r="B52" s="387"/>
      <c r="C52" s="366"/>
      <c r="D52" s="395"/>
      <c r="E52" s="396"/>
      <c r="F52" s="396"/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47" t="str">
        <f t="shared" si="4"/>
        <v/>
      </c>
      <c r="AM52" s="353"/>
      <c r="AN52" s="409" t="str">
        <f t="shared" si="2"/>
        <v/>
      </c>
    </row>
    <row r="53" spans="1:40" hidden="1" x14ac:dyDescent="0.2">
      <c r="A53" s="383">
        <v>50</v>
      </c>
      <c r="B53" s="387"/>
      <c r="C53" s="366"/>
      <c r="D53" s="391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47" t="str">
        <f t="shared" si="4"/>
        <v/>
      </c>
      <c r="AM53" s="353"/>
      <c r="AN53" s="409" t="str">
        <f t="shared" si="2"/>
        <v/>
      </c>
    </row>
    <row r="54" spans="1:40" hidden="1" x14ac:dyDescent="0.2">
      <c r="A54" s="383">
        <v>51</v>
      </c>
      <c r="B54" s="387"/>
      <c r="C54" s="366"/>
      <c r="D54" s="391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47" t="str">
        <f t="shared" si="4"/>
        <v/>
      </c>
      <c r="AM54" s="353"/>
      <c r="AN54" s="409" t="str">
        <f t="shared" si="2"/>
        <v/>
      </c>
    </row>
    <row r="55" spans="1:40" hidden="1" x14ac:dyDescent="0.2">
      <c r="A55" s="383">
        <v>52</v>
      </c>
      <c r="B55" s="387"/>
      <c r="C55" s="366"/>
      <c r="D55" s="391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47" t="str">
        <f t="shared" si="4"/>
        <v/>
      </c>
      <c r="AM55" s="353"/>
      <c r="AN55" s="409" t="str">
        <f t="shared" si="2"/>
        <v/>
      </c>
    </row>
    <row r="56" spans="1:40" hidden="1" x14ac:dyDescent="0.2">
      <c r="A56" s="383">
        <v>53</v>
      </c>
      <c r="B56" s="387"/>
      <c r="C56" s="366"/>
      <c r="D56" s="391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47" t="str">
        <f t="shared" si="4"/>
        <v/>
      </c>
      <c r="AM56" s="353"/>
      <c r="AN56" s="409" t="str">
        <f t="shared" si="2"/>
        <v/>
      </c>
    </row>
    <row r="57" spans="1:40" hidden="1" x14ac:dyDescent="0.2">
      <c r="A57" s="383">
        <v>54</v>
      </c>
      <c r="B57" s="387"/>
      <c r="C57" s="366"/>
      <c r="D57" s="391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47" t="str">
        <f t="shared" si="4"/>
        <v/>
      </c>
      <c r="AM57" s="353"/>
      <c r="AN57" s="409" t="str">
        <f t="shared" si="2"/>
        <v/>
      </c>
    </row>
    <row r="58" spans="1:40" hidden="1" x14ac:dyDescent="0.2">
      <c r="A58" s="383">
        <v>55</v>
      </c>
      <c r="B58" s="387"/>
      <c r="C58" s="366"/>
      <c r="D58" s="391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47" t="str">
        <f t="shared" si="4"/>
        <v/>
      </c>
      <c r="AM58" s="353"/>
      <c r="AN58" s="409" t="str">
        <f t="shared" si="2"/>
        <v/>
      </c>
    </row>
    <row r="59" spans="1:40" hidden="1" x14ac:dyDescent="0.2">
      <c r="A59" s="383">
        <v>56</v>
      </c>
      <c r="B59" s="387"/>
      <c r="C59" s="366"/>
      <c r="D59" s="391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375"/>
      <c r="AH59" s="375"/>
      <c r="AI59" s="375"/>
      <c r="AJ59" s="375"/>
      <c r="AK59" s="375"/>
      <c r="AL59" s="347" t="str">
        <f t="shared" si="4"/>
        <v/>
      </c>
      <c r="AM59" s="353"/>
      <c r="AN59" s="409" t="str">
        <f t="shared" si="2"/>
        <v/>
      </c>
    </row>
    <row r="60" spans="1:40" hidden="1" x14ac:dyDescent="0.2">
      <c r="A60" s="383">
        <v>57</v>
      </c>
      <c r="B60" s="387"/>
      <c r="C60" s="366"/>
      <c r="D60" s="391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  <c r="AG60" s="375"/>
      <c r="AH60" s="375"/>
      <c r="AI60" s="375"/>
      <c r="AJ60" s="375"/>
      <c r="AK60" s="375"/>
      <c r="AL60" s="347" t="str">
        <f t="shared" si="4"/>
        <v/>
      </c>
      <c r="AM60" s="353"/>
      <c r="AN60" s="409" t="str">
        <f t="shared" si="2"/>
        <v/>
      </c>
    </row>
    <row r="61" spans="1:40" hidden="1" x14ac:dyDescent="0.2">
      <c r="A61" s="383">
        <v>58</v>
      </c>
      <c r="B61" s="387"/>
      <c r="C61" s="366"/>
      <c r="D61" s="391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75"/>
      <c r="X61" s="375"/>
      <c r="Y61" s="375"/>
      <c r="Z61" s="375"/>
      <c r="AA61" s="375"/>
      <c r="AB61" s="375"/>
      <c r="AC61" s="375"/>
      <c r="AD61" s="375"/>
      <c r="AE61" s="375"/>
      <c r="AF61" s="375"/>
      <c r="AG61" s="375"/>
      <c r="AH61" s="375"/>
      <c r="AI61" s="375"/>
      <c r="AJ61" s="375"/>
      <c r="AK61" s="375"/>
      <c r="AL61" s="347" t="str">
        <f t="shared" si="4"/>
        <v/>
      </c>
      <c r="AM61" s="353"/>
      <c r="AN61" s="409" t="str">
        <f t="shared" si="2"/>
        <v/>
      </c>
    </row>
    <row r="62" spans="1:40" ht="13.5" hidden="1" thickBot="1" x14ac:dyDescent="0.25">
      <c r="A62" s="385">
        <v>59</v>
      </c>
      <c r="B62" s="387"/>
      <c r="C62" s="366"/>
      <c r="D62" s="393"/>
      <c r="E62" s="394"/>
      <c r="F62" s="394"/>
      <c r="G62" s="394"/>
      <c r="H62" s="394"/>
      <c r="I62" s="394"/>
      <c r="J62" s="394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79"/>
      <c r="X62" s="379"/>
      <c r="Y62" s="379"/>
      <c r="Z62" s="379"/>
      <c r="AA62" s="379"/>
      <c r="AB62" s="379"/>
      <c r="AC62" s="379"/>
      <c r="AD62" s="379"/>
      <c r="AE62" s="379"/>
      <c r="AF62" s="379"/>
      <c r="AG62" s="379"/>
      <c r="AH62" s="379"/>
      <c r="AI62" s="379"/>
      <c r="AJ62" s="379"/>
      <c r="AK62" s="379"/>
      <c r="AL62" s="376" t="str">
        <f t="shared" si="4"/>
        <v/>
      </c>
      <c r="AM62" s="353"/>
      <c r="AN62" s="409" t="str">
        <f t="shared" si="2"/>
        <v/>
      </c>
    </row>
    <row r="63" spans="1:40" ht="13.5" hidden="1" thickBot="1" x14ac:dyDescent="0.25">
      <c r="A63" s="386">
        <v>60</v>
      </c>
      <c r="B63" s="388"/>
      <c r="C63" s="367"/>
      <c r="D63" s="397"/>
      <c r="E63" s="398"/>
      <c r="F63" s="398"/>
      <c r="G63" s="398"/>
      <c r="H63" s="398"/>
      <c r="I63" s="398"/>
      <c r="J63" s="398"/>
      <c r="K63" s="398"/>
      <c r="L63" s="398"/>
      <c r="M63" s="398"/>
      <c r="N63" s="398"/>
      <c r="O63" s="398"/>
      <c r="P63" s="398"/>
      <c r="Q63" s="398"/>
      <c r="R63" s="398"/>
      <c r="S63" s="398"/>
      <c r="T63" s="398"/>
      <c r="U63" s="398"/>
      <c r="V63" s="398"/>
      <c r="W63" s="380"/>
      <c r="X63" s="380"/>
      <c r="Y63" s="380"/>
      <c r="Z63" s="380"/>
      <c r="AA63" s="380"/>
      <c r="AB63" s="380"/>
      <c r="AC63" s="380"/>
      <c r="AD63" s="380"/>
      <c r="AE63" s="380"/>
      <c r="AF63" s="380"/>
      <c r="AG63" s="380"/>
      <c r="AH63" s="380"/>
      <c r="AI63" s="380"/>
      <c r="AJ63" s="380"/>
      <c r="AK63" s="380"/>
      <c r="AL63" s="382" t="str">
        <f t="shared" si="4"/>
        <v/>
      </c>
      <c r="AM63" s="353"/>
      <c r="AN63" s="409" t="str">
        <f t="shared" ref="AN63:AN93" si="5">IF(AND(ISNUMBER(AL63),ISNUMBER(AM63)),AL63*AM63,"")</f>
        <v/>
      </c>
    </row>
    <row r="64" spans="1:40" hidden="1" x14ac:dyDescent="0.2">
      <c r="A64" s="291">
        <v>61</v>
      </c>
      <c r="B64" s="377"/>
      <c r="C64" s="378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73"/>
      <c r="X64" s="373"/>
      <c r="Y64" s="373"/>
      <c r="Z64" s="373"/>
      <c r="AA64" s="373"/>
      <c r="AB64" s="373"/>
      <c r="AC64" s="373"/>
      <c r="AD64" s="373"/>
      <c r="AE64" s="373"/>
      <c r="AF64" s="373"/>
      <c r="AG64" s="373"/>
      <c r="AH64" s="373"/>
      <c r="AI64" s="373"/>
      <c r="AJ64" s="373"/>
      <c r="AK64" s="356"/>
      <c r="AL64" s="381"/>
      <c r="AM64" s="353"/>
      <c r="AN64" s="409" t="str">
        <f t="shared" si="5"/>
        <v/>
      </c>
    </row>
    <row r="65" spans="1:40" hidden="1" x14ac:dyDescent="0.2">
      <c r="A65" s="291">
        <v>62</v>
      </c>
      <c r="B65" s="341"/>
      <c r="C65" s="35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4"/>
      <c r="AH65" s="354"/>
      <c r="AI65" s="354"/>
      <c r="AJ65" s="354"/>
      <c r="AK65" s="345"/>
      <c r="AL65" s="347"/>
      <c r="AM65" s="353"/>
      <c r="AN65" s="409" t="str">
        <f t="shared" si="5"/>
        <v/>
      </c>
    </row>
    <row r="66" spans="1:40" hidden="1" x14ac:dyDescent="0.2">
      <c r="A66" s="291">
        <v>69</v>
      </c>
      <c r="B66" s="342"/>
      <c r="C66" s="350"/>
      <c r="D66" s="400"/>
      <c r="E66" s="400"/>
      <c r="F66" s="400"/>
      <c r="G66" s="400"/>
      <c r="H66" s="400"/>
      <c r="I66" s="400"/>
      <c r="J66" s="400"/>
      <c r="K66" s="400"/>
      <c r="L66" s="400"/>
      <c r="M66" s="400"/>
      <c r="N66" s="400"/>
      <c r="O66" s="400"/>
      <c r="P66" s="400"/>
      <c r="Q66" s="400"/>
      <c r="R66" s="400"/>
      <c r="S66" s="400"/>
      <c r="T66" s="400"/>
      <c r="U66" s="400"/>
      <c r="V66" s="400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  <c r="AG66" s="354"/>
      <c r="AH66" s="354"/>
      <c r="AI66" s="354"/>
      <c r="AJ66" s="354"/>
      <c r="AK66" s="345"/>
      <c r="AL66" s="347"/>
      <c r="AM66" s="353"/>
      <c r="AN66" s="409" t="str">
        <f t="shared" si="5"/>
        <v/>
      </c>
    </row>
    <row r="67" spans="1:40" hidden="1" x14ac:dyDescent="0.2">
      <c r="A67" s="291">
        <v>70</v>
      </c>
      <c r="B67" s="341"/>
      <c r="C67" s="350"/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0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4"/>
      <c r="AH67" s="354"/>
      <c r="AI67" s="354"/>
      <c r="AJ67" s="354"/>
      <c r="AK67" s="345"/>
      <c r="AL67" s="347"/>
      <c r="AM67" s="353"/>
      <c r="AN67" s="409" t="str">
        <f t="shared" si="5"/>
        <v/>
      </c>
    </row>
    <row r="68" spans="1:40" hidden="1" x14ac:dyDescent="0.2">
      <c r="A68" s="291">
        <v>71</v>
      </c>
      <c r="B68" s="342"/>
      <c r="C68" s="35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4"/>
      <c r="AH68" s="354"/>
      <c r="AI68" s="354"/>
      <c r="AJ68" s="354"/>
      <c r="AK68" s="345"/>
      <c r="AL68" s="347"/>
      <c r="AM68" s="353"/>
      <c r="AN68" s="409" t="str">
        <f t="shared" si="5"/>
        <v/>
      </c>
    </row>
    <row r="69" spans="1:40" hidden="1" x14ac:dyDescent="0.2">
      <c r="A69" s="291">
        <v>72</v>
      </c>
      <c r="B69" s="342"/>
      <c r="C69" s="350"/>
      <c r="D69" s="400"/>
      <c r="E69" s="400"/>
      <c r="F69" s="400"/>
      <c r="G69" s="400"/>
      <c r="H69" s="400"/>
      <c r="I69" s="400"/>
      <c r="J69" s="400"/>
      <c r="K69" s="400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354"/>
      <c r="X69" s="354"/>
      <c r="Y69" s="354"/>
      <c r="Z69" s="354"/>
      <c r="AA69" s="354"/>
      <c r="AB69" s="354"/>
      <c r="AC69" s="354"/>
      <c r="AD69" s="354"/>
      <c r="AE69" s="354"/>
      <c r="AF69" s="354"/>
      <c r="AG69" s="354"/>
      <c r="AH69" s="354"/>
      <c r="AI69" s="354"/>
      <c r="AJ69" s="354"/>
      <c r="AK69" s="345"/>
      <c r="AL69" s="347"/>
      <c r="AM69" s="353"/>
      <c r="AN69" s="409" t="str">
        <f t="shared" si="5"/>
        <v/>
      </c>
    </row>
    <row r="70" spans="1:40" hidden="1" x14ac:dyDescent="0.2">
      <c r="A70" s="291">
        <v>73</v>
      </c>
      <c r="B70" s="342"/>
      <c r="C70" s="350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400"/>
      <c r="O70" s="400"/>
      <c r="P70" s="400"/>
      <c r="Q70" s="400"/>
      <c r="R70" s="400"/>
      <c r="S70" s="400"/>
      <c r="T70" s="400"/>
      <c r="U70" s="400"/>
      <c r="V70" s="400"/>
      <c r="W70" s="354"/>
      <c r="X70" s="354"/>
      <c r="Y70" s="354"/>
      <c r="Z70" s="354"/>
      <c r="AA70" s="354"/>
      <c r="AB70" s="354"/>
      <c r="AC70" s="354"/>
      <c r="AD70" s="354"/>
      <c r="AE70" s="354"/>
      <c r="AF70" s="354"/>
      <c r="AG70" s="354"/>
      <c r="AH70" s="354"/>
      <c r="AI70" s="354"/>
      <c r="AJ70" s="354"/>
      <c r="AK70" s="345"/>
      <c r="AL70" s="347"/>
      <c r="AM70" s="353"/>
      <c r="AN70" s="409" t="str">
        <f t="shared" si="5"/>
        <v/>
      </c>
    </row>
    <row r="71" spans="1:40" hidden="1" x14ac:dyDescent="0.2">
      <c r="A71" s="291">
        <v>74</v>
      </c>
      <c r="B71" s="342"/>
      <c r="C71" s="350"/>
      <c r="D71" s="400"/>
      <c r="E71" s="400"/>
      <c r="F71" s="400"/>
      <c r="G71" s="400"/>
      <c r="H71" s="400"/>
      <c r="I71" s="400"/>
      <c r="J71" s="400"/>
      <c r="K71" s="400"/>
      <c r="L71" s="400"/>
      <c r="M71" s="400"/>
      <c r="N71" s="400"/>
      <c r="O71" s="400"/>
      <c r="P71" s="400"/>
      <c r="Q71" s="400"/>
      <c r="R71" s="400"/>
      <c r="S71" s="400"/>
      <c r="T71" s="400"/>
      <c r="U71" s="400"/>
      <c r="V71" s="400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4"/>
      <c r="AH71" s="354"/>
      <c r="AI71" s="354"/>
      <c r="AJ71" s="354"/>
      <c r="AK71" s="345"/>
      <c r="AL71" s="347"/>
      <c r="AM71" s="353"/>
      <c r="AN71" s="409" t="str">
        <f t="shared" si="5"/>
        <v/>
      </c>
    </row>
    <row r="72" spans="1:40" hidden="1" x14ac:dyDescent="0.2">
      <c r="A72" s="291">
        <v>75</v>
      </c>
      <c r="B72" s="342"/>
      <c r="C72" s="350"/>
      <c r="D72" s="400"/>
      <c r="E72" s="400"/>
      <c r="F72" s="400"/>
      <c r="G72" s="400"/>
      <c r="H72" s="400"/>
      <c r="I72" s="400"/>
      <c r="J72" s="400"/>
      <c r="K72" s="400"/>
      <c r="L72" s="400"/>
      <c r="M72" s="400"/>
      <c r="N72" s="400"/>
      <c r="O72" s="400"/>
      <c r="P72" s="400"/>
      <c r="Q72" s="400"/>
      <c r="R72" s="400"/>
      <c r="S72" s="400"/>
      <c r="T72" s="400"/>
      <c r="U72" s="400"/>
      <c r="V72" s="400"/>
      <c r="W72" s="354"/>
      <c r="X72" s="354"/>
      <c r="Y72" s="354"/>
      <c r="Z72" s="354"/>
      <c r="AA72" s="354"/>
      <c r="AB72" s="354"/>
      <c r="AC72" s="354"/>
      <c r="AD72" s="354"/>
      <c r="AE72" s="354"/>
      <c r="AF72" s="354"/>
      <c r="AG72" s="354"/>
      <c r="AH72" s="354"/>
      <c r="AI72" s="354"/>
      <c r="AJ72" s="354"/>
      <c r="AK72" s="345"/>
      <c r="AL72" s="347"/>
      <c r="AM72" s="353"/>
      <c r="AN72" s="409" t="str">
        <f t="shared" si="5"/>
        <v/>
      </c>
    </row>
    <row r="73" spans="1:40" hidden="1" x14ac:dyDescent="0.2">
      <c r="A73" s="291">
        <v>76</v>
      </c>
      <c r="B73" s="342"/>
      <c r="C73" s="35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354"/>
      <c r="X73" s="354"/>
      <c r="Y73" s="354"/>
      <c r="Z73" s="354"/>
      <c r="AA73" s="354"/>
      <c r="AB73" s="354"/>
      <c r="AC73" s="354"/>
      <c r="AD73" s="354"/>
      <c r="AE73" s="354"/>
      <c r="AF73" s="354"/>
      <c r="AG73" s="354"/>
      <c r="AH73" s="354"/>
      <c r="AI73" s="354"/>
      <c r="AJ73" s="354"/>
      <c r="AK73" s="345"/>
      <c r="AL73" s="347"/>
      <c r="AM73" s="353"/>
      <c r="AN73" s="409" t="str">
        <f t="shared" si="5"/>
        <v/>
      </c>
    </row>
    <row r="74" spans="1:40" hidden="1" x14ac:dyDescent="0.2">
      <c r="A74" s="291">
        <v>77</v>
      </c>
      <c r="B74" s="342"/>
      <c r="C74" s="350"/>
      <c r="D74" s="400"/>
      <c r="E74" s="400"/>
      <c r="F74" s="400"/>
      <c r="G74" s="400"/>
      <c r="H74" s="400"/>
      <c r="I74" s="400"/>
      <c r="J74" s="400"/>
      <c r="K74" s="400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354"/>
      <c r="X74" s="354"/>
      <c r="Y74" s="354"/>
      <c r="Z74" s="354"/>
      <c r="AA74" s="354"/>
      <c r="AB74" s="354"/>
      <c r="AC74" s="354"/>
      <c r="AD74" s="354"/>
      <c r="AE74" s="354"/>
      <c r="AF74" s="354"/>
      <c r="AG74" s="354"/>
      <c r="AH74" s="354"/>
      <c r="AI74" s="354"/>
      <c r="AJ74" s="354"/>
      <c r="AK74" s="345"/>
      <c r="AL74" s="347"/>
      <c r="AM74" s="353"/>
      <c r="AN74" s="409" t="str">
        <f t="shared" si="5"/>
        <v/>
      </c>
    </row>
    <row r="75" spans="1:40" hidden="1" x14ac:dyDescent="0.2">
      <c r="A75" s="291">
        <v>78</v>
      </c>
      <c r="B75" s="342"/>
      <c r="C75" s="350"/>
      <c r="D75" s="400"/>
      <c r="E75" s="400"/>
      <c r="F75" s="400"/>
      <c r="G75" s="400"/>
      <c r="H75" s="400"/>
      <c r="I75" s="400"/>
      <c r="J75" s="400"/>
      <c r="K75" s="400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354"/>
      <c r="X75" s="354"/>
      <c r="Y75" s="354"/>
      <c r="Z75" s="354"/>
      <c r="AA75" s="354"/>
      <c r="AB75" s="354"/>
      <c r="AC75" s="354"/>
      <c r="AD75" s="354"/>
      <c r="AE75" s="354"/>
      <c r="AF75" s="354"/>
      <c r="AG75" s="354"/>
      <c r="AH75" s="354"/>
      <c r="AI75" s="354"/>
      <c r="AJ75" s="354"/>
      <c r="AK75" s="345"/>
      <c r="AL75" s="347"/>
      <c r="AM75" s="353"/>
      <c r="AN75" s="409" t="str">
        <f t="shared" si="5"/>
        <v/>
      </c>
    </row>
    <row r="76" spans="1:40" hidden="1" x14ac:dyDescent="0.2">
      <c r="A76" s="291">
        <v>79</v>
      </c>
      <c r="B76" s="342"/>
      <c r="C76" s="350"/>
      <c r="D76" s="400"/>
      <c r="E76" s="400"/>
      <c r="F76" s="400"/>
      <c r="G76" s="400"/>
      <c r="H76" s="400"/>
      <c r="I76" s="400"/>
      <c r="J76" s="400"/>
      <c r="K76" s="400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354"/>
      <c r="X76" s="354"/>
      <c r="Y76" s="354"/>
      <c r="Z76" s="354"/>
      <c r="AA76" s="354"/>
      <c r="AB76" s="354"/>
      <c r="AC76" s="354"/>
      <c r="AD76" s="354"/>
      <c r="AE76" s="354"/>
      <c r="AF76" s="354"/>
      <c r="AG76" s="354"/>
      <c r="AH76" s="354"/>
      <c r="AI76" s="354"/>
      <c r="AJ76" s="354"/>
      <c r="AK76" s="345"/>
      <c r="AL76" s="347"/>
      <c r="AM76" s="353"/>
      <c r="AN76" s="409" t="str">
        <f t="shared" si="5"/>
        <v/>
      </c>
    </row>
    <row r="77" spans="1:40" hidden="1" x14ac:dyDescent="0.2">
      <c r="A77" s="291">
        <v>80</v>
      </c>
      <c r="B77" s="342"/>
      <c r="C77" s="350"/>
      <c r="D77" s="400"/>
      <c r="E77" s="400"/>
      <c r="F77" s="400"/>
      <c r="G77" s="400"/>
      <c r="H77" s="400"/>
      <c r="I77" s="400"/>
      <c r="J77" s="400"/>
      <c r="K77" s="400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4"/>
      <c r="AH77" s="354"/>
      <c r="AI77" s="354"/>
      <c r="AJ77" s="354"/>
      <c r="AK77" s="345"/>
      <c r="AL77" s="347"/>
      <c r="AM77" s="353"/>
      <c r="AN77" s="409" t="str">
        <f t="shared" si="5"/>
        <v/>
      </c>
    </row>
    <row r="78" spans="1:40" hidden="1" x14ac:dyDescent="0.2">
      <c r="A78" s="291">
        <v>81</v>
      </c>
      <c r="B78" s="342"/>
      <c r="C78" s="350"/>
      <c r="D78" s="400"/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4"/>
      <c r="AH78" s="354"/>
      <c r="AI78" s="354"/>
      <c r="AJ78" s="354"/>
      <c r="AK78" s="345"/>
      <c r="AL78" s="347"/>
      <c r="AM78" s="353"/>
      <c r="AN78" s="409" t="str">
        <f t="shared" si="5"/>
        <v/>
      </c>
    </row>
    <row r="79" spans="1:40" hidden="1" x14ac:dyDescent="0.2">
      <c r="A79" s="291">
        <v>82</v>
      </c>
      <c r="B79" s="342"/>
      <c r="C79" s="350"/>
      <c r="D79" s="400"/>
      <c r="E79" s="400"/>
      <c r="F79" s="400"/>
      <c r="G79" s="400"/>
      <c r="H79" s="400"/>
      <c r="I79" s="400"/>
      <c r="J79" s="400"/>
      <c r="K79" s="400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4"/>
      <c r="AH79" s="354"/>
      <c r="AI79" s="354"/>
      <c r="AJ79" s="354"/>
      <c r="AK79" s="345"/>
      <c r="AL79" s="347"/>
      <c r="AM79" s="353"/>
      <c r="AN79" s="409" t="str">
        <f t="shared" si="5"/>
        <v/>
      </c>
    </row>
    <row r="80" spans="1:40" hidden="1" x14ac:dyDescent="0.2">
      <c r="A80" s="291">
        <v>83</v>
      </c>
      <c r="B80" s="342"/>
      <c r="C80" s="350"/>
      <c r="D80" s="400"/>
      <c r="E80" s="400"/>
      <c r="F80" s="400"/>
      <c r="G80" s="400"/>
      <c r="H80" s="400"/>
      <c r="I80" s="400"/>
      <c r="J80" s="400"/>
      <c r="K80" s="400"/>
      <c r="L80" s="400"/>
      <c r="M80" s="400"/>
      <c r="N80" s="400"/>
      <c r="O80" s="400"/>
      <c r="P80" s="400"/>
      <c r="Q80" s="400"/>
      <c r="R80" s="400"/>
      <c r="S80" s="400"/>
      <c r="T80" s="400"/>
      <c r="U80" s="400"/>
      <c r="V80" s="400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4"/>
      <c r="AH80" s="354"/>
      <c r="AI80" s="354"/>
      <c r="AJ80" s="354"/>
      <c r="AK80" s="345"/>
      <c r="AL80" s="347"/>
      <c r="AM80" s="353"/>
      <c r="AN80" s="409" t="str">
        <f t="shared" si="5"/>
        <v/>
      </c>
    </row>
    <row r="81" spans="1:40" hidden="1" x14ac:dyDescent="0.2">
      <c r="A81" s="291">
        <v>84</v>
      </c>
      <c r="B81" s="341"/>
      <c r="C81" s="350"/>
      <c r="D81" s="400"/>
      <c r="E81" s="400"/>
      <c r="F81" s="400"/>
      <c r="G81" s="400"/>
      <c r="H81" s="400"/>
      <c r="I81" s="400"/>
      <c r="J81" s="400"/>
      <c r="K81" s="400"/>
      <c r="L81" s="400"/>
      <c r="M81" s="400"/>
      <c r="N81" s="400"/>
      <c r="O81" s="400"/>
      <c r="P81" s="400"/>
      <c r="Q81" s="400"/>
      <c r="R81" s="400"/>
      <c r="S81" s="400"/>
      <c r="T81" s="400"/>
      <c r="U81" s="400"/>
      <c r="V81" s="400"/>
      <c r="W81" s="354"/>
      <c r="X81" s="354"/>
      <c r="Y81" s="354"/>
      <c r="Z81" s="354"/>
      <c r="AA81" s="354"/>
      <c r="AB81" s="354"/>
      <c r="AC81" s="354"/>
      <c r="AD81" s="354"/>
      <c r="AE81" s="354"/>
      <c r="AF81" s="354"/>
      <c r="AG81" s="354"/>
      <c r="AH81" s="354"/>
      <c r="AI81" s="354"/>
      <c r="AJ81" s="354"/>
      <c r="AK81" s="345"/>
      <c r="AL81" s="347"/>
      <c r="AM81" s="353"/>
      <c r="AN81" s="409" t="str">
        <f t="shared" si="5"/>
        <v/>
      </c>
    </row>
    <row r="82" spans="1:40" hidden="1" x14ac:dyDescent="0.2">
      <c r="A82" s="291">
        <v>85</v>
      </c>
      <c r="B82" s="341"/>
      <c r="C82" s="350"/>
      <c r="D82" s="400"/>
      <c r="E82" s="400"/>
      <c r="F82" s="400"/>
      <c r="G82" s="400"/>
      <c r="H82" s="400"/>
      <c r="I82" s="400"/>
      <c r="J82" s="400"/>
      <c r="K82" s="400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354"/>
      <c r="X82" s="354"/>
      <c r="Y82" s="354"/>
      <c r="Z82" s="354"/>
      <c r="AA82" s="354"/>
      <c r="AB82" s="354"/>
      <c r="AC82" s="354"/>
      <c r="AD82" s="354"/>
      <c r="AE82" s="354"/>
      <c r="AF82" s="354"/>
      <c r="AG82" s="354"/>
      <c r="AH82" s="354"/>
      <c r="AI82" s="354"/>
      <c r="AJ82" s="354"/>
      <c r="AK82" s="345"/>
      <c r="AL82" s="347"/>
      <c r="AM82" s="353"/>
      <c r="AN82" s="409" t="str">
        <f t="shared" si="5"/>
        <v/>
      </c>
    </row>
    <row r="83" spans="1:40" hidden="1" x14ac:dyDescent="0.2">
      <c r="A83" s="291">
        <v>86</v>
      </c>
      <c r="B83" s="341"/>
      <c r="C83" s="350"/>
      <c r="D83" s="400"/>
      <c r="E83" s="400"/>
      <c r="F83" s="400"/>
      <c r="G83" s="400"/>
      <c r="H83" s="400"/>
      <c r="I83" s="400"/>
      <c r="J83" s="400"/>
      <c r="K83" s="400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4"/>
      <c r="AH83" s="354"/>
      <c r="AI83" s="354"/>
      <c r="AJ83" s="354"/>
      <c r="AK83" s="345"/>
      <c r="AL83" s="347"/>
      <c r="AM83" s="353"/>
      <c r="AN83" s="409" t="str">
        <f t="shared" si="5"/>
        <v/>
      </c>
    </row>
    <row r="84" spans="1:40" hidden="1" x14ac:dyDescent="0.2">
      <c r="A84" s="291">
        <v>87</v>
      </c>
      <c r="B84" s="292"/>
      <c r="C84" s="349"/>
      <c r="D84" s="400"/>
      <c r="E84" s="400"/>
      <c r="F84" s="400"/>
      <c r="G84" s="400"/>
      <c r="H84" s="400"/>
      <c r="I84" s="400"/>
      <c r="J84" s="400"/>
      <c r="K84" s="400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0"/>
      <c r="W84" s="354"/>
      <c r="X84" s="354"/>
      <c r="Y84" s="354"/>
      <c r="Z84" s="354"/>
      <c r="AA84" s="354"/>
      <c r="AB84" s="354"/>
      <c r="AC84" s="354"/>
      <c r="AD84" s="354"/>
      <c r="AE84" s="354"/>
      <c r="AF84" s="354"/>
      <c r="AG84" s="354"/>
      <c r="AH84" s="354"/>
      <c r="AI84" s="354"/>
      <c r="AJ84" s="354"/>
      <c r="AK84" s="345"/>
      <c r="AL84" s="347"/>
      <c r="AM84" s="353"/>
      <c r="AN84" s="409" t="str">
        <f t="shared" si="5"/>
        <v/>
      </c>
    </row>
    <row r="85" spans="1:40" hidden="1" x14ac:dyDescent="0.2">
      <c r="A85" s="291">
        <v>88</v>
      </c>
      <c r="B85" s="292"/>
      <c r="C85" s="349"/>
      <c r="D85" s="400"/>
      <c r="E85" s="400"/>
      <c r="F85" s="400"/>
      <c r="G85" s="400"/>
      <c r="H85" s="400"/>
      <c r="I85" s="400"/>
      <c r="J85" s="400"/>
      <c r="K85" s="400"/>
      <c r="L85" s="400"/>
      <c r="M85" s="400"/>
      <c r="N85" s="400"/>
      <c r="O85" s="400"/>
      <c r="P85" s="400"/>
      <c r="Q85" s="400"/>
      <c r="R85" s="400"/>
      <c r="S85" s="400"/>
      <c r="T85" s="400"/>
      <c r="U85" s="400"/>
      <c r="V85" s="400"/>
      <c r="W85" s="354"/>
      <c r="X85" s="354"/>
      <c r="Y85" s="354"/>
      <c r="Z85" s="354"/>
      <c r="AA85" s="354"/>
      <c r="AB85" s="354"/>
      <c r="AC85" s="354"/>
      <c r="AD85" s="354"/>
      <c r="AE85" s="354"/>
      <c r="AF85" s="354"/>
      <c r="AG85" s="354"/>
      <c r="AH85" s="354"/>
      <c r="AI85" s="354"/>
      <c r="AJ85" s="354"/>
      <c r="AK85" s="345"/>
      <c r="AL85" s="347"/>
      <c r="AM85" s="353"/>
      <c r="AN85" s="409" t="str">
        <f t="shared" si="5"/>
        <v/>
      </c>
    </row>
    <row r="86" spans="1:40" hidden="1" x14ac:dyDescent="0.2">
      <c r="A86" s="291">
        <v>89</v>
      </c>
      <c r="B86" s="292"/>
      <c r="C86" s="349"/>
      <c r="D86" s="400"/>
      <c r="E86" s="400"/>
      <c r="F86" s="400"/>
      <c r="G86" s="400"/>
      <c r="H86" s="400"/>
      <c r="I86" s="400"/>
      <c r="J86" s="400"/>
      <c r="K86" s="400"/>
      <c r="L86" s="400"/>
      <c r="M86" s="400"/>
      <c r="N86" s="400"/>
      <c r="O86" s="400"/>
      <c r="P86" s="400"/>
      <c r="Q86" s="400"/>
      <c r="R86" s="400"/>
      <c r="S86" s="400"/>
      <c r="T86" s="400"/>
      <c r="U86" s="400"/>
      <c r="V86" s="400"/>
      <c r="W86" s="354"/>
      <c r="X86" s="354"/>
      <c r="Y86" s="354"/>
      <c r="Z86" s="354"/>
      <c r="AA86" s="354"/>
      <c r="AB86" s="354"/>
      <c r="AC86" s="354"/>
      <c r="AD86" s="354"/>
      <c r="AE86" s="354"/>
      <c r="AF86" s="354"/>
      <c r="AG86" s="354"/>
      <c r="AH86" s="354"/>
      <c r="AI86" s="354"/>
      <c r="AJ86" s="354"/>
      <c r="AK86" s="345"/>
      <c r="AL86" s="347"/>
      <c r="AM86" s="353"/>
      <c r="AN86" s="409" t="str">
        <f t="shared" si="5"/>
        <v/>
      </c>
    </row>
    <row r="87" spans="1:40" hidden="1" x14ac:dyDescent="0.2">
      <c r="A87" s="291">
        <v>90</v>
      </c>
      <c r="B87" s="292"/>
      <c r="C87" s="349"/>
      <c r="D87" s="400"/>
      <c r="E87" s="400"/>
      <c r="F87" s="400"/>
      <c r="G87" s="400"/>
      <c r="H87" s="400"/>
      <c r="I87" s="400"/>
      <c r="J87" s="400"/>
      <c r="K87" s="400"/>
      <c r="L87" s="400"/>
      <c r="M87" s="400"/>
      <c r="N87" s="400"/>
      <c r="O87" s="400"/>
      <c r="P87" s="400"/>
      <c r="Q87" s="400"/>
      <c r="R87" s="400"/>
      <c r="S87" s="400"/>
      <c r="T87" s="400"/>
      <c r="U87" s="400"/>
      <c r="V87" s="400"/>
      <c r="W87" s="354"/>
      <c r="X87" s="354"/>
      <c r="Y87" s="354"/>
      <c r="Z87" s="354"/>
      <c r="AA87" s="354"/>
      <c r="AB87" s="354"/>
      <c r="AC87" s="354"/>
      <c r="AD87" s="354"/>
      <c r="AE87" s="354"/>
      <c r="AF87" s="354"/>
      <c r="AG87" s="354"/>
      <c r="AH87" s="354"/>
      <c r="AI87" s="354"/>
      <c r="AJ87" s="354"/>
      <c r="AK87" s="345"/>
      <c r="AL87" s="347"/>
      <c r="AM87" s="353"/>
      <c r="AN87" s="409" t="str">
        <f t="shared" si="5"/>
        <v/>
      </c>
    </row>
    <row r="88" spans="1:40" hidden="1" x14ac:dyDescent="0.2">
      <c r="A88" s="291">
        <v>91</v>
      </c>
      <c r="B88" s="292"/>
      <c r="C88" s="349"/>
      <c r="D88" s="400"/>
      <c r="E88" s="400"/>
      <c r="F88" s="400"/>
      <c r="G88" s="400"/>
      <c r="H88" s="400"/>
      <c r="I88" s="400"/>
      <c r="J88" s="400"/>
      <c r="K88" s="400"/>
      <c r="L88" s="400"/>
      <c r="M88" s="400"/>
      <c r="N88" s="400"/>
      <c r="O88" s="400"/>
      <c r="P88" s="400"/>
      <c r="Q88" s="400"/>
      <c r="R88" s="400"/>
      <c r="S88" s="400"/>
      <c r="T88" s="400"/>
      <c r="U88" s="400"/>
      <c r="V88" s="400"/>
      <c r="W88" s="354"/>
      <c r="X88" s="354"/>
      <c r="Y88" s="354"/>
      <c r="Z88" s="354"/>
      <c r="AA88" s="354"/>
      <c r="AB88" s="354"/>
      <c r="AC88" s="354"/>
      <c r="AD88" s="354"/>
      <c r="AE88" s="354"/>
      <c r="AF88" s="354"/>
      <c r="AG88" s="354"/>
      <c r="AH88" s="354"/>
      <c r="AI88" s="354"/>
      <c r="AJ88" s="354"/>
      <c r="AK88" s="345"/>
      <c r="AL88" s="347"/>
      <c r="AM88" s="353"/>
      <c r="AN88" s="409" t="str">
        <f t="shared" si="5"/>
        <v/>
      </c>
    </row>
    <row r="89" spans="1:40" hidden="1" x14ac:dyDescent="0.2">
      <c r="A89" s="291">
        <v>92</v>
      </c>
      <c r="B89" s="292"/>
      <c r="C89" s="349"/>
      <c r="D89" s="400"/>
      <c r="E89" s="400"/>
      <c r="F89" s="400"/>
      <c r="G89" s="400"/>
      <c r="H89" s="400"/>
      <c r="I89" s="400"/>
      <c r="J89" s="400"/>
      <c r="K89" s="400"/>
      <c r="L89" s="400"/>
      <c r="M89" s="400"/>
      <c r="N89" s="400"/>
      <c r="O89" s="400"/>
      <c r="P89" s="400"/>
      <c r="Q89" s="400"/>
      <c r="R89" s="400"/>
      <c r="S89" s="400"/>
      <c r="T89" s="400"/>
      <c r="U89" s="400"/>
      <c r="V89" s="400"/>
      <c r="W89" s="354"/>
      <c r="X89" s="354"/>
      <c r="Y89" s="354"/>
      <c r="Z89" s="354"/>
      <c r="AA89" s="354"/>
      <c r="AB89" s="354"/>
      <c r="AC89" s="354"/>
      <c r="AD89" s="354"/>
      <c r="AE89" s="354"/>
      <c r="AF89" s="354"/>
      <c r="AG89" s="354"/>
      <c r="AH89" s="354"/>
      <c r="AI89" s="354"/>
      <c r="AJ89" s="354"/>
      <c r="AK89" s="345"/>
      <c r="AL89" s="347"/>
      <c r="AM89" s="353"/>
      <c r="AN89" s="409" t="str">
        <f t="shared" si="5"/>
        <v/>
      </c>
    </row>
    <row r="90" spans="1:40" hidden="1" x14ac:dyDescent="0.2">
      <c r="A90" s="291">
        <v>93</v>
      </c>
      <c r="B90" s="292"/>
      <c r="C90" s="349"/>
      <c r="D90" s="400"/>
      <c r="E90" s="400"/>
      <c r="F90" s="400"/>
      <c r="G90" s="400"/>
      <c r="H90" s="400"/>
      <c r="I90" s="400"/>
      <c r="J90" s="400"/>
      <c r="K90" s="400"/>
      <c r="L90" s="400"/>
      <c r="M90" s="400"/>
      <c r="N90" s="400"/>
      <c r="O90" s="400"/>
      <c r="P90" s="400"/>
      <c r="Q90" s="400"/>
      <c r="R90" s="400"/>
      <c r="S90" s="400"/>
      <c r="T90" s="400"/>
      <c r="U90" s="400"/>
      <c r="V90" s="400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4"/>
      <c r="AH90" s="354"/>
      <c r="AI90" s="354"/>
      <c r="AJ90" s="354"/>
      <c r="AK90" s="345"/>
      <c r="AL90" s="347"/>
      <c r="AM90" s="353"/>
      <c r="AN90" s="409" t="str">
        <f t="shared" si="5"/>
        <v/>
      </c>
    </row>
    <row r="91" spans="1:40" hidden="1" x14ac:dyDescent="0.2">
      <c r="A91" s="291">
        <v>94</v>
      </c>
      <c r="B91" s="292"/>
      <c r="C91" s="349"/>
      <c r="D91" s="400"/>
      <c r="E91" s="400"/>
      <c r="F91" s="400"/>
      <c r="G91" s="400"/>
      <c r="H91" s="400"/>
      <c r="I91" s="400"/>
      <c r="J91" s="400"/>
      <c r="K91" s="400"/>
      <c r="L91" s="400"/>
      <c r="M91" s="400"/>
      <c r="N91" s="400"/>
      <c r="O91" s="400"/>
      <c r="P91" s="400"/>
      <c r="Q91" s="400"/>
      <c r="R91" s="400"/>
      <c r="S91" s="400"/>
      <c r="T91" s="400"/>
      <c r="U91" s="400"/>
      <c r="V91" s="400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4"/>
      <c r="AH91" s="354"/>
      <c r="AI91" s="354"/>
      <c r="AJ91" s="354"/>
      <c r="AK91" s="345"/>
      <c r="AL91" s="347"/>
      <c r="AM91" s="353"/>
      <c r="AN91" s="409" t="str">
        <f t="shared" si="5"/>
        <v/>
      </c>
    </row>
    <row r="92" spans="1:40" hidden="1" x14ac:dyDescent="0.2">
      <c r="A92" s="291">
        <v>95</v>
      </c>
      <c r="B92" s="292"/>
      <c r="C92" s="349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0"/>
      <c r="P92" s="400"/>
      <c r="Q92" s="400"/>
      <c r="R92" s="400"/>
      <c r="S92" s="400"/>
      <c r="T92" s="400"/>
      <c r="U92" s="400"/>
      <c r="V92" s="400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4"/>
      <c r="AH92" s="354"/>
      <c r="AI92" s="354"/>
      <c r="AJ92" s="354"/>
      <c r="AK92" s="345"/>
      <c r="AL92" s="347"/>
      <c r="AM92" s="353"/>
      <c r="AN92" s="409" t="str">
        <f t="shared" si="5"/>
        <v/>
      </c>
    </row>
    <row r="93" spans="1:40" ht="13.5" thickBot="1" x14ac:dyDescent="0.25">
      <c r="A93" s="291">
        <v>96</v>
      </c>
      <c r="B93" s="292"/>
      <c r="C93" s="349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401"/>
      <c r="W93" s="355"/>
      <c r="X93" s="355"/>
      <c r="Y93" s="355"/>
      <c r="Z93" s="355"/>
      <c r="AA93" s="355"/>
      <c r="AB93" s="355"/>
      <c r="AC93" s="355"/>
      <c r="AD93" s="355"/>
      <c r="AE93" s="355"/>
      <c r="AF93" s="355"/>
      <c r="AG93" s="355"/>
      <c r="AH93" s="355"/>
      <c r="AI93" s="355"/>
      <c r="AJ93" s="355"/>
      <c r="AK93" s="346"/>
      <c r="AL93" s="348"/>
      <c r="AM93" s="353"/>
      <c r="AN93" s="409" t="str">
        <f t="shared" si="5"/>
        <v/>
      </c>
    </row>
    <row r="94" spans="1:40" x14ac:dyDescent="0.2">
      <c r="D94" s="402">
        <f t="shared" ref="D94:AL94" si="6">SUM(D4*$AM$4+D5*$AM$5+D6*$AM$6+D7*$AM$7+D8*$AM$8+D9*$AM$9+D10*$AM$10+D11*$AM$11+D12*$AM$12+D13*$AM$13+D14*$AM$14+D15*$AM$15+D16*$AM$16+D17*$AM$17+D18*$AM$18+D19*$AM$19+D20*$AM$20+D21*$AM$21+D22*$AM$22+D23*$AM$23+D24*$AM$24+D25*$AM$25+D26*$AM$26+D27*$AM$27+D28*$AM$28+D29*$AM$29+D30*$AM$30+D31*$AM$31+D32*$AM$32+D33*$AM$33+D34*$AM$34+D35*$AM$35+D36*$AM$36+D37*$AM$37+D38*$AM$38+D39*$AM$39+D40*$AM$40+D41*$AM$41+D42*$AM$42+D43*$AM$43+D44*$AM$44+D45*$AM$45+D46*$AM$46+D47*$AM$47+D48*$AM$48+D49*$AM$49+D50*$AM$50+D51*$AM$51+D52*$AM$52+D53*$AM$53+D54*$AM$54+D55*$AM$55+D56*$AM$56+D57*$AM$57+D58*$AM$58+D59*$AM$59+D60*$AM$60+D61*$AM$61+D62*$AM$62+D63*$AM$63+D64*$AM$64+D65*$AM$65+D66*$AM$66+D67*$AM$67+D68*$AM$68+D69*$AM$69+D70*$AM$70+D71*$AM$71+D72*$AM$72+D73*$AM$73+D74*$AM$74+D75*$AM$75+D76*$AM$76+D77*$AM$77+D78*$AM$78+D79*$AM$79+D80*$AM$80+D81*$AM$81+D82*$AM$82+D83*$AM$83+D84*$AM$84+D85*$AM$85+D86*$AM$86+D87*$AM$87+D88*$AM$88+D89*$AM$89+D90*$AM$90+D91*$AM$91+D92*$AM$92+D93*$AM$93)</f>
        <v>14065</v>
      </c>
      <c r="E94" s="402">
        <f t="shared" si="6"/>
        <v>34245</v>
      </c>
      <c r="F94" s="402">
        <f t="shared" si="6"/>
        <v>8100</v>
      </c>
      <c r="G94" s="402">
        <f t="shared" si="6"/>
        <v>13540</v>
      </c>
      <c r="H94" s="402">
        <f t="shared" si="6"/>
        <v>19805</v>
      </c>
      <c r="I94" s="402">
        <f t="shared" si="6"/>
        <v>34145</v>
      </c>
      <c r="J94" s="402">
        <f t="shared" si="6"/>
        <v>67335</v>
      </c>
      <c r="K94" s="402">
        <f t="shared" si="6"/>
        <v>28640</v>
      </c>
      <c r="L94" s="402">
        <f t="shared" si="6"/>
        <v>45940</v>
      </c>
      <c r="M94" s="402">
        <f t="shared" si="6"/>
        <v>60200</v>
      </c>
      <c r="N94" s="402">
        <f t="shared" si="6"/>
        <v>30110</v>
      </c>
      <c r="O94" s="402">
        <f t="shared" si="6"/>
        <v>11866</v>
      </c>
      <c r="P94" s="402">
        <f t="shared" si="6"/>
        <v>31805</v>
      </c>
      <c r="Q94" s="402">
        <f t="shared" si="6"/>
        <v>24795</v>
      </c>
      <c r="R94" s="402">
        <f t="shared" si="6"/>
        <v>36155</v>
      </c>
      <c r="S94" s="402">
        <f t="shared" si="6"/>
        <v>48460</v>
      </c>
      <c r="T94" s="402">
        <f t="shared" si="6"/>
        <v>30360</v>
      </c>
      <c r="U94" s="402">
        <f t="shared" si="6"/>
        <v>54520</v>
      </c>
      <c r="V94" s="402">
        <f t="shared" si="6"/>
        <v>20440</v>
      </c>
      <c r="W94" s="402">
        <f t="shared" si="6"/>
        <v>30500</v>
      </c>
      <c r="X94" s="402">
        <f t="shared" si="6"/>
        <v>32832</v>
      </c>
      <c r="Y94" s="402">
        <f t="shared" si="6"/>
        <v>81105</v>
      </c>
      <c r="Z94" s="402">
        <f t="shared" si="6"/>
        <v>6483</v>
      </c>
      <c r="AA94" s="402">
        <f t="shared" si="6"/>
        <v>37144</v>
      </c>
      <c r="AB94" s="402">
        <f t="shared" si="6"/>
        <v>11430</v>
      </c>
      <c r="AC94" s="402">
        <f t="shared" si="6"/>
        <v>6100</v>
      </c>
      <c r="AD94" s="402">
        <f t="shared" si="6"/>
        <v>8225</v>
      </c>
      <c r="AE94" s="402">
        <f t="shared" si="6"/>
        <v>61347.5</v>
      </c>
      <c r="AF94" s="402">
        <f t="shared" si="6"/>
        <v>97872</v>
      </c>
      <c r="AG94" s="402">
        <f t="shared" si="6"/>
        <v>13141</v>
      </c>
      <c r="AH94" s="402">
        <f t="shared" si="6"/>
        <v>19856</v>
      </c>
      <c r="AI94" s="402">
        <f t="shared" si="6"/>
        <v>6610</v>
      </c>
      <c r="AJ94" s="402">
        <f t="shared" si="6"/>
        <v>20021</v>
      </c>
      <c r="AK94" s="402">
        <f t="shared" si="6"/>
        <v>94000</v>
      </c>
      <c r="AL94" s="343" t="e">
        <f t="shared" si="6"/>
        <v>#VALUE!</v>
      </c>
    </row>
    <row r="95" spans="1:40" x14ac:dyDescent="0.2">
      <c r="D95" s="402">
        <f t="shared" ref="D95:AJ95" si="7">D99*$AK94</f>
        <v>1313.2580326790219</v>
      </c>
      <c r="E95" s="402">
        <f t="shared" si="7"/>
        <v>5768.4395218773989</v>
      </c>
      <c r="F95" s="402">
        <f t="shared" si="7"/>
        <v>781.35760500054823</v>
      </c>
      <c r="G95" s="402">
        <f t="shared" si="7"/>
        <v>1045.2461892751398</v>
      </c>
      <c r="H95" s="402">
        <f t="shared" si="7"/>
        <v>1814.2340168878166</v>
      </c>
      <c r="I95" s="402">
        <f t="shared" si="7"/>
        <v>3288.2991556091679</v>
      </c>
      <c r="J95" s="402">
        <f t="shared" si="7"/>
        <v>6160.1491391599957</v>
      </c>
      <c r="K95" s="402">
        <f t="shared" si="7"/>
        <v>2478.0787367035859</v>
      </c>
      <c r="L95" s="402">
        <f t="shared" si="7"/>
        <v>3152.2316043425812</v>
      </c>
      <c r="M95" s="402">
        <f t="shared" si="7"/>
        <v>3523.3249259787258</v>
      </c>
      <c r="N95" s="402">
        <f t="shared" si="7"/>
        <v>2715.1661366377894</v>
      </c>
      <c r="O95" s="402">
        <f t="shared" si="7"/>
        <v>1236.9777387871477</v>
      </c>
      <c r="P95" s="402">
        <f t="shared" si="7"/>
        <v>3003.7942756881239</v>
      </c>
      <c r="Q95" s="402">
        <f t="shared" si="7"/>
        <v>2113.1703037613775</v>
      </c>
      <c r="R95" s="402">
        <f t="shared" si="7"/>
        <v>2758.4603574953394</v>
      </c>
      <c r="S95" s="402">
        <f t="shared" si="7"/>
        <v>3838.7542493694482</v>
      </c>
      <c r="T95" s="402">
        <f t="shared" si="7"/>
        <v>3414.0585590525279</v>
      </c>
      <c r="U95" s="402">
        <f t="shared" si="7"/>
        <v>4150.060313630881</v>
      </c>
      <c r="V95" s="402">
        <f t="shared" si="7"/>
        <v>2071.9377124684725</v>
      </c>
      <c r="W95" s="402">
        <f t="shared" si="7"/>
        <v>2634.7625836166249</v>
      </c>
      <c r="X95" s="402">
        <f t="shared" si="7"/>
        <v>3298.6073034323936</v>
      </c>
      <c r="Y95" s="402">
        <f t="shared" si="7"/>
        <v>9071.1700844390834</v>
      </c>
      <c r="Z95" s="402">
        <f t="shared" si="7"/>
        <v>618.48886939357385</v>
      </c>
      <c r="AA95" s="402">
        <f t="shared" si="7"/>
        <v>3298.6073034323936</v>
      </c>
      <c r="AB95" s="402">
        <f t="shared" si="7"/>
        <v>989.58219102971816</v>
      </c>
      <c r="AC95" s="402">
        <f t="shared" si="7"/>
        <v>659.72146068647874</v>
      </c>
      <c r="AD95" s="402">
        <f t="shared" si="7"/>
        <v>824.65182585809839</v>
      </c>
      <c r="AE95" s="402">
        <f t="shared" si="7"/>
        <v>4123.2591292904926</v>
      </c>
      <c r="AF95" s="402">
        <f t="shared" si="7"/>
        <v>8246.5182585809853</v>
      </c>
      <c r="AG95" s="402">
        <f t="shared" si="7"/>
        <v>1236.9777387871477</v>
      </c>
      <c r="AH95" s="402">
        <f t="shared" si="7"/>
        <v>1649.3036517161968</v>
      </c>
      <c r="AI95" s="402">
        <f t="shared" si="7"/>
        <v>659.72146068647874</v>
      </c>
      <c r="AJ95" s="402">
        <f t="shared" si="7"/>
        <v>2061.6295646452463</v>
      </c>
      <c r="AL95" s="344">
        <f>AN1</f>
        <v>1145892.5</v>
      </c>
    </row>
    <row r="96" spans="1:40" ht="18" x14ac:dyDescent="0.25">
      <c r="D96" s="457">
        <f>D94+D95</f>
        <v>15378.258032679021</v>
      </c>
      <c r="E96" s="457">
        <f t="shared" ref="E96:AJ96" si="8">E94+E95</f>
        <v>40013.439521877401</v>
      </c>
      <c r="F96" s="457">
        <f t="shared" si="8"/>
        <v>8881.3576050005486</v>
      </c>
      <c r="G96" s="457">
        <f t="shared" si="8"/>
        <v>14585.24618927514</v>
      </c>
      <c r="H96" s="457">
        <f t="shared" si="8"/>
        <v>21619.234016887818</v>
      </c>
      <c r="I96" s="457">
        <f t="shared" si="8"/>
        <v>37433.299155609166</v>
      </c>
      <c r="J96" s="457">
        <f t="shared" si="8"/>
        <v>73495.149139159999</v>
      </c>
      <c r="K96" s="457">
        <f t="shared" si="8"/>
        <v>31118.078736703585</v>
      </c>
      <c r="L96" s="457">
        <f t="shared" si="8"/>
        <v>49092.231604342582</v>
      </c>
      <c r="M96" s="457">
        <f t="shared" si="8"/>
        <v>63723.324925978726</v>
      </c>
      <c r="N96" s="457">
        <f t="shared" si="8"/>
        <v>32825.166136637788</v>
      </c>
      <c r="O96" s="457">
        <f t="shared" si="8"/>
        <v>13102.977738787147</v>
      </c>
      <c r="P96" s="457">
        <f t="shared" si="8"/>
        <v>34808.794275688124</v>
      </c>
      <c r="Q96" s="457">
        <f t="shared" si="8"/>
        <v>26908.170303761377</v>
      </c>
      <c r="R96" s="457">
        <f t="shared" si="8"/>
        <v>38913.460357495336</v>
      </c>
      <c r="S96" s="457">
        <f t="shared" si="8"/>
        <v>52298.754249369449</v>
      </c>
      <c r="T96" s="457">
        <f t="shared" si="8"/>
        <v>33774.05855905253</v>
      </c>
      <c r="U96" s="457">
        <f t="shared" si="8"/>
        <v>58670.060313630878</v>
      </c>
      <c r="V96" s="457">
        <f t="shared" si="8"/>
        <v>22511.937712468472</v>
      </c>
      <c r="W96" s="457">
        <f t="shared" si="8"/>
        <v>33134.762583616626</v>
      </c>
      <c r="X96" s="457">
        <f t="shared" si="8"/>
        <v>36130.607303432393</v>
      </c>
      <c r="Y96" s="457">
        <f t="shared" si="8"/>
        <v>90176.170084439087</v>
      </c>
      <c r="Z96" s="457">
        <f t="shared" si="8"/>
        <v>7101.4888693935736</v>
      </c>
      <c r="AA96" s="457">
        <f t="shared" si="8"/>
        <v>40442.607303432393</v>
      </c>
      <c r="AB96" s="457">
        <f t="shared" si="8"/>
        <v>12419.582191029718</v>
      </c>
      <c r="AC96" s="457">
        <f t="shared" si="8"/>
        <v>6759.7214606864791</v>
      </c>
      <c r="AD96" s="457">
        <f t="shared" si="8"/>
        <v>9049.6518258580982</v>
      </c>
      <c r="AE96" s="457">
        <f t="shared" si="8"/>
        <v>65470.759129290491</v>
      </c>
      <c r="AF96" s="457">
        <f t="shared" si="8"/>
        <v>106118.51825858098</v>
      </c>
      <c r="AG96" s="457">
        <f t="shared" si="8"/>
        <v>14377.977738787147</v>
      </c>
      <c r="AH96" s="457">
        <f t="shared" si="8"/>
        <v>21505.303651716196</v>
      </c>
      <c r="AI96" s="457">
        <f t="shared" si="8"/>
        <v>7269.7214606864791</v>
      </c>
      <c r="AJ96" s="457">
        <f t="shared" si="8"/>
        <v>22082.629564645245</v>
      </c>
      <c r="AL96" s="344">
        <f>SUM(D94:AK94)</f>
        <v>1141192.5</v>
      </c>
    </row>
    <row r="97" spans="4:40" x14ac:dyDescent="0.2">
      <c r="D97" s="403">
        <v>15925</v>
      </c>
      <c r="E97" s="403">
        <v>69950</v>
      </c>
      <c r="F97" s="403">
        <v>9475</v>
      </c>
      <c r="G97" s="403">
        <v>12675</v>
      </c>
      <c r="H97" s="403">
        <v>22000</v>
      </c>
      <c r="I97" s="403">
        <v>39875</v>
      </c>
      <c r="J97" s="403">
        <v>74700</v>
      </c>
      <c r="K97" s="403">
        <v>30050</v>
      </c>
      <c r="L97" s="403">
        <v>38225</v>
      </c>
      <c r="M97" s="403">
        <v>42725</v>
      </c>
      <c r="N97" s="403">
        <v>32925</v>
      </c>
      <c r="O97" s="403">
        <v>15000</v>
      </c>
      <c r="P97" s="403">
        <v>36425</v>
      </c>
      <c r="Q97" s="403">
        <v>25625</v>
      </c>
      <c r="R97" s="403">
        <v>33450</v>
      </c>
      <c r="S97" s="403">
        <v>46550</v>
      </c>
      <c r="T97" s="403">
        <v>41400</v>
      </c>
      <c r="U97" s="403">
        <v>50325</v>
      </c>
      <c r="V97" s="403">
        <v>25125</v>
      </c>
      <c r="W97" s="403">
        <v>31950</v>
      </c>
      <c r="X97" s="403">
        <v>40000</v>
      </c>
      <c r="Y97" s="403">
        <v>110000</v>
      </c>
      <c r="Z97" s="403">
        <v>7500</v>
      </c>
      <c r="AA97" s="403">
        <v>40000</v>
      </c>
      <c r="AB97" s="403">
        <v>12000</v>
      </c>
      <c r="AC97" s="403">
        <v>8000</v>
      </c>
      <c r="AD97" s="403">
        <v>10000</v>
      </c>
      <c r="AE97" s="403">
        <v>50000</v>
      </c>
      <c r="AF97" s="403">
        <v>100000</v>
      </c>
      <c r="AG97" s="403">
        <v>15000</v>
      </c>
      <c r="AH97" s="403">
        <v>20000</v>
      </c>
      <c r="AI97" s="403">
        <v>8000</v>
      </c>
      <c r="AJ97" s="403">
        <v>25000</v>
      </c>
      <c r="AK97" s="351">
        <v>0</v>
      </c>
      <c r="AL97" s="351">
        <f>SUM(D97:AK97)</f>
        <v>1139875</v>
      </c>
      <c r="AN97" s="278"/>
    </row>
    <row r="98" spans="4:40" x14ac:dyDescent="0.2">
      <c r="Z98" s="480" t="s">
        <v>176</v>
      </c>
      <c r="AL98" s="343" t="e">
        <f>SUM(D94,AK94,#REF!)</f>
        <v>#REF!</v>
      </c>
    </row>
    <row r="99" spans="4:40" x14ac:dyDescent="0.2">
      <c r="D99" s="371">
        <f t="shared" ref="D99:AK99" si="9">D97/$AL97</f>
        <v>1.3970830134883211E-2</v>
      </c>
      <c r="E99" s="371">
        <f t="shared" si="9"/>
        <v>6.1366377892312751E-2</v>
      </c>
      <c r="F99" s="371">
        <f t="shared" si="9"/>
        <v>8.3123149468143434E-3</v>
      </c>
      <c r="G99" s="371">
        <f t="shared" si="9"/>
        <v>1.1119640311437657E-2</v>
      </c>
      <c r="H99" s="371">
        <f t="shared" si="9"/>
        <v>1.9300361881785282E-2</v>
      </c>
      <c r="I99" s="371">
        <f t="shared" si="9"/>
        <v>3.4981905910735828E-2</v>
      </c>
      <c r="J99" s="371">
        <f t="shared" si="9"/>
        <v>6.5533501480425485E-2</v>
      </c>
      <c r="K99" s="371">
        <f t="shared" si="9"/>
        <v>2.6362539752165806E-2</v>
      </c>
      <c r="L99" s="371">
        <f t="shared" si="9"/>
        <v>3.3534378769601927E-2</v>
      </c>
      <c r="M99" s="371">
        <f t="shared" si="9"/>
        <v>3.7482180063603467E-2</v>
      </c>
      <c r="N99" s="371">
        <f t="shared" si="9"/>
        <v>2.8884746134444566E-2</v>
      </c>
      <c r="O99" s="371">
        <f t="shared" si="9"/>
        <v>1.3159337646671784E-2</v>
      </c>
      <c r="P99" s="371">
        <f t="shared" si="9"/>
        <v>3.1955258252001316E-2</v>
      </c>
      <c r="Q99" s="371">
        <f t="shared" si="9"/>
        <v>2.2480535146397633E-2</v>
      </c>
      <c r="R99" s="371">
        <f t="shared" si="9"/>
        <v>2.934532295207808E-2</v>
      </c>
      <c r="S99" s="371">
        <f t="shared" si="9"/>
        <v>4.0837811163504767E-2</v>
      </c>
      <c r="T99" s="371">
        <f t="shared" si="9"/>
        <v>3.6319771904814127E-2</v>
      </c>
      <c r="U99" s="371">
        <f t="shared" si="9"/>
        <v>4.4149577804583839E-2</v>
      </c>
      <c r="V99" s="371">
        <f t="shared" si="9"/>
        <v>2.204189055817524E-2</v>
      </c>
      <c r="W99" s="371">
        <f t="shared" si="9"/>
        <v>2.8029389187410901E-2</v>
      </c>
      <c r="X99" s="371">
        <f t="shared" si="9"/>
        <v>3.5091567057791422E-2</v>
      </c>
      <c r="Y99" s="371">
        <f t="shared" si="9"/>
        <v>9.6501809408926414E-2</v>
      </c>
      <c r="Z99" s="371">
        <f t="shared" si="9"/>
        <v>6.579668823335892E-3</v>
      </c>
      <c r="AA99" s="371">
        <f t="shared" si="9"/>
        <v>3.5091567057791422E-2</v>
      </c>
      <c r="AB99" s="371">
        <f t="shared" si="9"/>
        <v>1.0527470117337427E-2</v>
      </c>
      <c r="AC99" s="371">
        <f t="shared" si="9"/>
        <v>7.0183134115582848E-3</v>
      </c>
      <c r="AD99" s="371">
        <f t="shared" si="9"/>
        <v>8.7728917644478554E-3</v>
      </c>
      <c r="AE99" s="371">
        <f t="shared" si="9"/>
        <v>4.3864458822239279E-2</v>
      </c>
      <c r="AF99" s="371">
        <f t="shared" si="9"/>
        <v>8.7728917644478557E-2</v>
      </c>
      <c r="AG99" s="371">
        <f t="shared" si="9"/>
        <v>1.3159337646671784E-2</v>
      </c>
      <c r="AH99" s="371">
        <f t="shared" si="9"/>
        <v>1.7545783528895711E-2</v>
      </c>
      <c r="AI99" s="371">
        <f t="shared" si="9"/>
        <v>7.0183134115582848E-3</v>
      </c>
      <c r="AJ99" s="371">
        <f t="shared" si="9"/>
        <v>2.1932229411119639E-2</v>
      </c>
      <c r="AK99" s="371">
        <f t="shared" si="9"/>
        <v>0</v>
      </c>
    </row>
    <row r="101" spans="4:40" x14ac:dyDescent="0.2">
      <c r="D101" s="403"/>
      <c r="E101" s="403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351"/>
      <c r="X101" s="351"/>
      <c r="Y101" s="351"/>
      <c r="Z101" s="351"/>
      <c r="AA101" s="351"/>
      <c r="AB101" s="351"/>
      <c r="AC101" s="351"/>
      <c r="AD101" s="351"/>
      <c r="AE101" s="351"/>
      <c r="AF101" s="351"/>
      <c r="AG101" s="351"/>
      <c r="AH101" s="351"/>
      <c r="AI101" s="351"/>
      <c r="AJ101" s="351"/>
    </row>
    <row r="102" spans="4:40" x14ac:dyDescent="0.2">
      <c r="F102" s="403"/>
      <c r="G102" s="403"/>
      <c r="H102" s="403"/>
      <c r="I102" s="403"/>
      <c r="J102" s="403"/>
      <c r="K102" s="403"/>
      <c r="L102" s="403"/>
      <c r="M102" s="403"/>
      <c r="N102" s="403"/>
      <c r="O102" s="403"/>
      <c r="P102" s="403"/>
    </row>
    <row r="104" spans="4:40" x14ac:dyDescent="0.2">
      <c r="F104" s="402"/>
      <c r="G104" s="402"/>
      <c r="H104" s="402"/>
      <c r="I104" s="402"/>
      <c r="J104" s="402"/>
      <c r="K104" s="402"/>
      <c r="L104" s="402"/>
      <c r="M104" s="402"/>
      <c r="N104" s="402"/>
      <c r="O104" s="402"/>
      <c r="P104" s="402"/>
    </row>
    <row r="105" spans="4:40" x14ac:dyDescent="0.2">
      <c r="F105" s="403"/>
      <c r="G105" s="403"/>
      <c r="H105" s="403"/>
      <c r="I105" s="403"/>
      <c r="J105" s="403"/>
      <c r="K105" s="403"/>
      <c r="L105" s="403"/>
      <c r="M105" s="403"/>
      <c r="N105" s="403"/>
      <c r="O105" s="403"/>
      <c r="P105" s="403"/>
    </row>
  </sheetData>
  <mergeCells count="12">
    <mergeCell ref="A2:C2"/>
    <mergeCell ref="T2:W2"/>
    <mergeCell ref="J2:K2"/>
    <mergeCell ref="H2:I2"/>
    <mergeCell ref="D2:G2"/>
    <mergeCell ref="R2:S2"/>
    <mergeCell ref="P2:Q2"/>
    <mergeCell ref="L2:O2"/>
    <mergeCell ref="AF2:AI2"/>
    <mergeCell ref="AB2:AE2"/>
    <mergeCell ref="Z2:AA2"/>
    <mergeCell ref="X2:Y2"/>
  </mergeCells>
  <phoneticPr fontId="7" type="noConversion"/>
  <printOptions horizontalCentered="1"/>
  <pageMargins left="0.25" right="0.25" top="0.75" bottom="0.75" header="0.3" footer="0.3"/>
  <pageSetup scale="85" fitToWidth="0" orientation="landscape" r:id="rId1"/>
  <headerFooter alignWithMargins="0"/>
  <colBreaks count="2" manualBreakCount="2">
    <brk id="15" max="35" man="1"/>
    <brk id="19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N19" sqref="N19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7" t="s">
        <v>0</v>
      </c>
      <c r="B1" s="281"/>
      <c r="C1" s="281"/>
      <c r="D1" s="282"/>
      <c r="E1" s="495" t="s">
        <v>98</v>
      </c>
      <c r="F1" s="496"/>
      <c r="G1" s="507" t="s">
        <v>196</v>
      </c>
      <c r="H1" s="508"/>
      <c r="I1" s="503" t="s">
        <v>200</v>
      </c>
      <c r="J1" s="504"/>
      <c r="K1" s="503"/>
      <c r="L1" s="504"/>
      <c r="M1" s="333"/>
      <c r="N1" s="334"/>
      <c r="O1" s="333"/>
      <c r="P1" s="334"/>
      <c r="Q1" s="357" t="s">
        <v>0</v>
      </c>
      <c r="R1" s="281"/>
      <c r="S1" s="281"/>
      <c r="T1" s="282"/>
      <c r="U1" s="495" t="s">
        <v>98</v>
      </c>
      <c r="V1" s="496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95" t="s">
        <v>98</v>
      </c>
      <c r="AJ1" s="496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497"/>
      <c r="F2" s="498"/>
      <c r="G2" s="509" t="s">
        <v>197</v>
      </c>
      <c r="H2" s="510"/>
      <c r="I2" s="505" t="s">
        <v>199</v>
      </c>
      <c r="J2" s="506"/>
      <c r="K2" s="505"/>
      <c r="L2" s="512"/>
      <c r="M2" s="368"/>
      <c r="N2" s="336"/>
      <c r="O2" s="368"/>
      <c r="P2" s="336"/>
      <c r="Q2" s="192" t="s">
        <v>12</v>
      </c>
      <c r="R2" s="283"/>
      <c r="S2" s="283"/>
      <c r="T2" s="284"/>
      <c r="U2" s="497"/>
      <c r="V2" s="498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497"/>
      <c r="AJ2" s="498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195</v>
      </c>
      <c r="B3" s="283"/>
      <c r="C3" s="283"/>
      <c r="D3" s="284"/>
      <c r="E3" s="497"/>
      <c r="F3" s="498"/>
      <c r="G3" s="509" t="s">
        <v>198</v>
      </c>
      <c r="H3" s="511"/>
      <c r="I3" s="505" t="s">
        <v>198</v>
      </c>
      <c r="J3" s="506"/>
      <c r="K3" s="505"/>
      <c r="L3" s="506"/>
      <c r="M3" s="368"/>
      <c r="N3" s="336"/>
      <c r="O3" s="368"/>
      <c r="P3" s="336"/>
      <c r="Q3" s="192" t="s">
        <v>131</v>
      </c>
      <c r="R3" s="283"/>
      <c r="S3" s="283"/>
      <c r="T3" s="284"/>
      <c r="U3" s="497"/>
      <c r="V3" s="498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497"/>
      <c r="AJ3" s="498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201</v>
      </c>
      <c r="B4" s="283"/>
      <c r="C4" s="283"/>
      <c r="D4" s="284"/>
      <c r="E4" s="285"/>
      <c r="F4" s="286"/>
      <c r="G4" s="501"/>
      <c r="H4" s="502"/>
      <c r="I4" s="499"/>
      <c r="J4" s="500"/>
      <c r="K4" s="499"/>
      <c r="L4" s="513"/>
      <c r="M4" s="368"/>
      <c r="N4" s="336"/>
      <c r="O4" s="368"/>
      <c r="P4" s="336"/>
      <c r="Q4" s="192" t="s">
        <v>132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Parkway Restoration</v>
      </c>
      <c r="C6" s="287" t="str">
        <f>IF(ISBLANK('Item List'!C4),"",'Item List'!C4)</f>
        <v>LSum</v>
      </c>
      <c r="D6" s="288">
        <f>IF(ISBLANK('Item List'!AL4),0,'Item List'!AL4)</f>
        <v>1</v>
      </c>
      <c r="E6" s="145">
        <f>IF(ISBLANK('Item List'!AM4),0,'Item List'!AM4)</f>
        <v>5000</v>
      </c>
      <c r="F6" s="145">
        <f>IF(AND(ISNUMBER($D6),ISNUMBER(E6)),$D6*E6,0)</f>
        <v>5000</v>
      </c>
      <c r="G6" s="167">
        <v>4848</v>
      </c>
      <c r="H6" s="102">
        <f>IF(AND(ISNUMBER($D6),ISNUMBER(G6)),$D6*G6,0)</f>
        <v>4848</v>
      </c>
      <c r="I6" s="168">
        <v>19500</v>
      </c>
      <c r="J6" s="102">
        <f t="shared" ref="J6:J29" si="0">IF(AND(ISNUMBER($D6),ISNUMBER(I6)),$D6*I6,0)</f>
        <v>19500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Parkway Restoration</v>
      </c>
      <c r="S6" s="287" t="str">
        <f>IF(ISBLANK('Item List'!C4),"",'Item List'!C4)</f>
        <v>LSum</v>
      </c>
      <c r="T6" s="288">
        <f>IF(ISBLANK('Item List'!AL4),0,'Item List'!AL4)</f>
        <v>1</v>
      </c>
      <c r="U6" s="145">
        <f>IF(ISBLANK('Item List'!AM4),0,'Item List'!AM4)</f>
        <v>5000</v>
      </c>
      <c r="V6" s="145">
        <f t="shared" ref="V6:V29" si="4">IF(AND(ISNUMBER($D6),ISNUMBER(U6)),$D6*U6,0)</f>
        <v>5000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Parkway Restoration</v>
      </c>
      <c r="AG6" s="287" t="str">
        <f>IF(ISBLANK('Item List'!C4),"",'Item List'!C4)</f>
        <v>LSum</v>
      </c>
      <c r="AH6" s="288">
        <f>IF(ISBLANK('Item List'!AL4),0,'Item List'!AL4)</f>
        <v>1</v>
      </c>
      <c r="AI6" s="145">
        <f>IF(ISBLANK('Item List'!AM4),0,'Item List'!AM4)</f>
        <v>5000</v>
      </c>
      <c r="AJ6" s="145">
        <f>IF(AND(ISNUMBER($D6),ISNUMBER(AI6)),$D6*AI6,0)</f>
        <v>5000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Inlet and Pipe Protection</v>
      </c>
      <c r="C7" s="287" t="str">
        <f>IF(ISBLANK('Item List'!C5),"",'Item List'!C5)</f>
        <v>Each</v>
      </c>
      <c r="D7" s="288">
        <f>IF(ISBLANK('Item List'!AL5),0,'Item List'!AL5)</f>
        <v>10</v>
      </c>
      <c r="E7" s="145">
        <f>IF(ISBLANK('Item List'!AM5),0,'Item List'!AM5)</f>
        <v>75</v>
      </c>
      <c r="F7" s="145">
        <f t="shared" ref="F7:F29" si="14">IF(AND(ISNUMBER($D7),ISNUMBER(E7)),$D7*E7,0)</f>
        <v>750</v>
      </c>
      <c r="G7" s="167">
        <v>100</v>
      </c>
      <c r="H7" s="102">
        <f t="shared" ref="H7:H29" si="15">IF(AND(ISNUMBER($D7),ISNUMBER(G7)),$D7*G7,0)</f>
        <v>1000</v>
      </c>
      <c r="I7" s="168">
        <v>100</v>
      </c>
      <c r="J7" s="102">
        <f t="shared" si="0"/>
        <v>1000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Inlet and Pipe Protection</v>
      </c>
      <c r="S7" s="287" t="str">
        <f>IF(ISBLANK('Item List'!C5),"",'Item List'!C5)</f>
        <v>Each</v>
      </c>
      <c r="T7" s="288">
        <f>IF(ISBLANK('Item List'!AL5),0,'Item List'!AL5)</f>
        <v>10</v>
      </c>
      <c r="U7" s="145">
        <f>IF(ISBLANK('Item List'!AM5),0,'Item List'!AM5)</f>
        <v>75</v>
      </c>
      <c r="V7" s="145">
        <f t="shared" si="4"/>
        <v>750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Inlet and Pipe Protection</v>
      </c>
      <c r="AG7" s="287" t="str">
        <f>IF(ISBLANK('Item List'!C5),"",'Item List'!C5)</f>
        <v>Each</v>
      </c>
      <c r="AH7" s="288">
        <f>IF(ISBLANK('Item List'!AL5),0,'Item List'!AL5)</f>
        <v>10</v>
      </c>
      <c r="AI7" s="145">
        <f>IF(ISBLANK('Item List'!AM5),0,'Item List'!AM5)</f>
        <v>75</v>
      </c>
      <c r="AJ7" s="145">
        <f t="shared" ref="AJ7:AJ29" si="16">IF(AND(ISNUMBER($D7),ISNUMBER(AI7)),$D7*AI7,0)</f>
        <v>750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Aggregate Base Repair, 10"</v>
      </c>
      <c r="C8" s="287" t="str">
        <f>IF(ISBLANK('Item List'!C6),"",'Item List'!C6)</f>
        <v>S.Y.</v>
      </c>
      <c r="D8" s="288">
        <f>IF(ISBLANK('Item List'!AL6),0,'Item List'!AL6)</f>
        <v>646</v>
      </c>
      <c r="E8" s="145">
        <f>IF(ISBLANK('Item List'!AM6),0,'Item List'!AM6)</f>
        <v>20</v>
      </c>
      <c r="F8" s="145">
        <f t="shared" si="14"/>
        <v>12920</v>
      </c>
      <c r="G8" s="167">
        <v>0.01</v>
      </c>
      <c r="H8" s="102">
        <f t="shared" si="15"/>
        <v>6.46</v>
      </c>
      <c r="I8" s="168">
        <v>8</v>
      </c>
      <c r="J8" s="102">
        <f t="shared" si="0"/>
        <v>5168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Aggregate Base Repair, 10"</v>
      </c>
      <c r="S8" s="287" t="str">
        <f>IF(ISBLANK('Item List'!C6),"",'Item List'!C6)</f>
        <v>S.Y.</v>
      </c>
      <c r="T8" s="288">
        <f>IF(ISBLANK('Item List'!AL6),0,'Item List'!AL6)</f>
        <v>646</v>
      </c>
      <c r="U8" s="145">
        <f>IF(ISBLANK('Item List'!AM6),0,'Item List'!AM6)</f>
        <v>20</v>
      </c>
      <c r="V8" s="145">
        <f t="shared" si="4"/>
        <v>12920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Aggregate Base Repair, 10"</v>
      </c>
      <c r="AG8" s="287" t="str">
        <f>IF(ISBLANK('Item List'!C6),"",'Item List'!C6)</f>
        <v>S.Y.</v>
      </c>
      <c r="AH8" s="288">
        <f>IF(ISBLANK('Item List'!AL6),0,'Item List'!AL6)</f>
        <v>646</v>
      </c>
      <c r="AI8" s="145">
        <f>IF(ISBLANK('Item List'!AM6),0,'Item List'!AM6)</f>
        <v>20</v>
      </c>
      <c r="AJ8" s="145">
        <f t="shared" si="16"/>
        <v>12920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Bituminous Materials (Prime Coat)</v>
      </c>
      <c r="C9" s="287" t="str">
        <f>IF(ISBLANK('Item List'!C7),"",'Item List'!C7)</f>
        <v>Gal</v>
      </c>
      <c r="D9" s="288">
        <f>IF(ISBLANK('Item List'!AL7),0,'Item List'!AL7)</f>
        <v>6541</v>
      </c>
      <c r="E9" s="145">
        <f>IF(ISBLANK('Item List'!AM7),0,'Item List'!AM7)</f>
        <v>3</v>
      </c>
      <c r="F9" s="145">
        <f t="shared" si="14"/>
        <v>19623</v>
      </c>
      <c r="G9" s="167">
        <v>0.01</v>
      </c>
      <c r="H9" s="102">
        <f t="shared" si="15"/>
        <v>65.41</v>
      </c>
      <c r="I9" s="168">
        <v>2.5</v>
      </c>
      <c r="J9" s="102">
        <f t="shared" si="0"/>
        <v>16352.5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Bituminous Materials (Prime Coat)</v>
      </c>
      <c r="S9" s="287" t="str">
        <f>IF(ISBLANK('Item List'!C7),"",'Item List'!C7)</f>
        <v>Gal</v>
      </c>
      <c r="T9" s="288">
        <f>IF(ISBLANK('Item List'!AL7),0,'Item List'!AL7)</f>
        <v>6541</v>
      </c>
      <c r="U9" s="145">
        <f>IF(ISBLANK('Item List'!AM7),0,'Item List'!AM7)</f>
        <v>3</v>
      </c>
      <c r="V9" s="145">
        <f t="shared" si="4"/>
        <v>19623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Bituminous Materials (Prime Coat)</v>
      </c>
      <c r="AG9" s="287" t="str">
        <f>IF(ISBLANK('Item List'!C7),"",'Item List'!C7)</f>
        <v>Gal</v>
      </c>
      <c r="AH9" s="288">
        <f>IF(ISBLANK('Item List'!AL7),0,'Item List'!AL7)</f>
        <v>6541</v>
      </c>
      <c r="AI9" s="145">
        <f>IF(ISBLANK('Item List'!AM7),0,'Item List'!AM7)</f>
        <v>3</v>
      </c>
      <c r="AJ9" s="145">
        <f t="shared" si="16"/>
        <v>19623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Aggregate (Prime Coat)</v>
      </c>
      <c r="C10" s="287" t="str">
        <f>IF(ISBLANK('Item List'!C8),"",'Item List'!C8)</f>
        <v>Tons</v>
      </c>
      <c r="D10" s="288">
        <f>IF(ISBLANK('Item List'!AL8),0,'Item List'!AL8)</f>
        <v>646</v>
      </c>
      <c r="E10" s="145">
        <f>IF(ISBLANK('Item List'!AM8),0,'Item List'!AM8)</f>
        <v>10</v>
      </c>
      <c r="F10" s="145">
        <f t="shared" si="14"/>
        <v>6460</v>
      </c>
      <c r="G10" s="167">
        <v>0.01</v>
      </c>
      <c r="H10" s="102">
        <f t="shared" si="15"/>
        <v>6.46</v>
      </c>
      <c r="I10" s="168">
        <v>0.01</v>
      </c>
      <c r="J10" s="102">
        <f t="shared" si="0"/>
        <v>6.46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Aggregate (Prime Coat)</v>
      </c>
      <c r="S10" s="287" t="str">
        <f>IF(ISBLANK('Item List'!C8),"",'Item List'!C8)</f>
        <v>Tons</v>
      </c>
      <c r="T10" s="288">
        <f>IF(ISBLANK('Item List'!AL8),0,'Item List'!AL8)</f>
        <v>646</v>
      </c>
      <c r="U10" s="145">
        <f>IF(ISBLANK('Item List'!AM8),0,'Item List'!AM8)</f>
        <v>10</v>
      </c>
      <c r="V10" s="145">
        <f t="shared" si="4"/>
        <v>6460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Aggregate (Prime Coat)</v>
      </c>
      <c r="AG10" s="287" t="str">
        <f>IF(ISBLANK('Item List'!C8),"",'Item List'!C8)</f>
        <v>Tons</v>
      </c>
      <c r="AH10" s="288">
        <f>IF(ISBLANK('Item List'!AL8),0,'Item List'!AL8)</f>
        <v>646</v>
      </c>
      <c r="AI10" s="145">
        <f>IF(ISBLANK('Item List'!AM8),0,'Item List'!AM8)</f>
        <v>10</v>
      </c>
      <c r="AJ10" s="145">
        <f t="shared" si="16"/>
        <v>6460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Hot-Mix Asphalt Surface Course, Mix "D", N50, 1.25"</v>
      </c>
      <c r="C11" s="287" t="str">
        <f>IF(ISBLANK('Item List'!C9),"",'Item List'!C9)</f>
        <v>Tons</v>
      </c>
      <c r="D11" s="288">
        <f>IF(ISBLANK('Item List'!AL9),0,'Item List'!AL9)</f>
        <v>1425</v>
      </c>
      <c r="E11" s="145">
        <f>IF(ISBLANK('Item List'!AM9),0,'Item List'!AM9)</f>
        <v>80</v>
      </c>
      <c r="F11" s="145">
        <f t="shared" si="14"/>
        <v>114000</v>
      </c>
      <c r="G11" s="167">
        <v>77.78</v>
      </c>
      <c r="H11" s="102">
        <f t="shared" si="15"/>
        <v>110836.5</v>
      </c>
      <c r="I11" s="168">
        <v>95</v>
      </c>
      <c r="J11" s="102">
        <f t="shared" si="0"/>
        <v>135375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Hot-Mix Asphalt Surface Course, Mix "D", N50, 1.25"</v>
      </c>
      <c r="S11" s="287" t="str">
        <f>IF(ISBLANK('Item List'!C9),"",'Item List'!C9)</f>
        <v>Tons</v>
      </c>
      <c r="T11" s="288">
        <f>IF(ISBLANK('Item List'!AL9),0,'Item List'!AL9)</f>
        <v>1425</v>
      </c>
      <c r="U11" s="145">
        <f>IF(ISBLANK('Item List'!AM9),0,'Item List'!AM9)</f>
        <v>80</v>
      </c>
      <c r="V11" s="145">
        <f t="shared" si="4"/>
        <v>114000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Hot-Mix Asphalt Surface Course, Mix "D", N50, 1.25"</v>
      </c>
      <c r="AG11" s="287" t="str">
        <f>IF(ISBLANK('Item List'!C9),"",'Item List'!C9)</f>
        <v>Tons</v>
      </c>
      <c r="AH11" s="288">
        <f>IF(ISBLANK('Item List'!AL9),0,'Item List'!AL9)</f>
        <v>1425</v>
      </c>
      <c r="AI11" s="145">
        <f>IF(ISBLANK('Item List'!AM9),0,'Item List'!AM9)</f>
        <v>80</v>
      </c>
      <c r="AJ11" s="145">
        <f t="shared" si="16"/>
        <v>114000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Hot-Mix Asphalt Surface Course, Mix "D", N50, 2"</v>
      </c>
      <c r="C12" s="287" t="str">
        <f>IF(ISBLANK('Item List'!C10),"",'Item List'!C10)</f>
        <v>Tons</v>
      </c>
      <c r="D12" s="288">
        <f>IF(ISBLANK('Item List'!AL10),0,'Item List'!AL10)</f>
        <v>7250</v>
      </c>
      <c r="E12" s="145">
        <f>IF(ISBLANK('Item List'!AM10),0,'Item List'!AM10)</f>
        <v>80</v>
      </c>
      <c r="F12" s="145">
        <f t="shared" si="14"/>
        <v>580000</v>
      </c>
      <c r="G12" s="167">
        <v>79</v>
      </c>
      <c r="H12" s="102">
        <f t="shared" si="15"/>
        <v>572750</v>
      </c>
      <c r="I12" s="168">
        <v>79</v>
      </c>
      <c r="J12" s="102">
        <f t="shared" si="0"/>
        <v>572750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Hot-Mix Asphalt Surface Course, Mix "D", N50, 2"</v>
      </c>
      <c r="S12" s="287" t="str">
        <f>IF(ISBLANK('Item List'!C10),"",'Item List'!C10)</f>
        <v>Tons</v>
      </c>
      <c r="T12" s="288">
        <f>IF(ISBLANK('Item List'!AL10),0,'Item List'!AL10)</f>
        <v>7250</v>
      </c>
      <c r="U12" s="145">
        <f>IF(ISBLANK('Item List'!AM10),0,'Item List'!AM10)</f>
        <v>80</v>
      </c>
      <c r="V12" s="145">
        <f t="shared" si="4"/>
        <v>580000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Hot-Mix Asphalt Surface Course, Mix "D", N50, 2"</v>
      </c>
      <c r="AG12" s="287" t="str">
        <f>IF(ISBLANK('Item List'!C10),"",'Item List'!C10)</f>
        <v>Tons</v>
      </c>
      <c r="AH12" s="288">
        <f>IF(ISBLANK('Item List'!AL10),0,'Item List'!AL10)</f>
        <v>7250</v>
      </c>
      <c r="AI12" s="145">
        <f>IF(ISBLANK('Item List'!AM10),0,'Item List'!AM10)</f>
        <v>80</v>
      </c>
      <c r="AJ12" s="145">
        <f t="shared" si="16"/>
        <v>580000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Asphalt, Hand Method</v>
      </c>
      <c r="C13" s="287" t="str">
        <f>IF(ISBLANK('Item List'!C11),"",'Item List'!C11)</f>
        <v>Tons</v>
      </c>
      <c r="D13" s="288">
        <f>IF(ISBLANK('Item List'!AL11),0,'Item List'!AL11)</f>
        <v>10</v>
      </c>
      <c r="E13" s="145">
        <f>IF(ISBLANK('Item List'!AM11),0,'Item List'!AM11)</f>
        <v>300</v>
      </c>
      <c r="F13" s="145">
        <f t="shared" si="14"/>
        <v>3000</v>
      </c>
      <c r="G13" s="167">
        <v>80</v>
      </c>
      <c r="H13" s="102">
        <f t="shared" si="15"/>
        <v>800</v>
      </c>
      <c r="I13" s="168">
        <v>350</v>
      </c>
      <c r="J13" s="102">
        <f t="shared" si="0"/>
        <v>3500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Asphalt, Hand Method</v>
      </c>
      <c r="S13" s="287" t="str">
        <f>IF(ISBLANK('Item List'!C11),"",'Item List'!C11)</f>
        <v>Tons</v>
      </c>
      <c r="T13" s="288">
        <f>IF(ISBLANK('Item List'!AL11),0,'Item List'!AL11)</f>
        <v>10</v>
      </c>
      <c r="U13" s="145">
        <f>IF(ISBLANK('Item List'!AM11),0,'Item List'!AM11)</f>
        <v>300</v>
      </c>
      <c r="V13" s="145">
        <f t="shared" si="4"/>
        <v>3000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Asphalt, Hand Method</v>
      </c>
      <c r="AG13" s="287" t="str">
        <f>IF(ISBLANK('Item List'!C11),"",'Item List'!C11)</f>
        <v>Tons</v>
      </c>
      <c r="AH13" s="288">
        <f>IF(ISBLANK('Item List'!AL11),0,'Item List'!AL11)</f>
        <v>10</v>
      </c>
      <c r="AI13" s="145">
        <f>IF(ISBLANK('Item List'!AM11),0,'Item List'!AM11)</f>
        <v>300</v>
      </c>
      <c r="AJ13" s="145">
        <f t="shared" si="16"/>
        <v>3000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P.C.C. Approach Pavement, 6"</v>
      </c>
      <c r="C14" s="287" t="str">
        <f>IF(ISBLANK('Item List'!C12),"",'Item List'!C12)</f>
        <v>S.Y.</v>
      </c>
      <c r="D14" s="288">
        <f>IF(ISBLANK('Item List'!AL12),0,'Item List'!AL12)</f>
        <v>36</v>
      </c>
      <c r="E14" s="145">
        <f>IF(ISBLANK('Item List'!AM12),0,'Item List'!AM12)</f>
        <v>80</v>
      </c>
      <c r="F14" s="145">
        <f t="shared" si="14"/>
        <v>2880</v>
      </c>
      <c r="G14" s="167">
        <v>230</v>
      </c>
      <c r="H14" s="102">
        <f t="shared" si="15"/>
        <v>8280</v>
      </c>
      <c r="I14" s="168">
        <v>95</v>
      </c>
      <c r="J14" s="102">
        <f t="shared" si="0"/>
        <v>3420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P.C.C. Approach Pavement, 6"</v>
      </c>
      <c r="S14" s="287" t="str">
        <f>IF(ISBLANK('Item List'!C12),"",'Item List'!C12)</f>
        <v>S.Y.</v>
      </c>
      <c r="T14" s="288">
        <f>IF(ISBLANK('Item List'!AL12),0,'Item List'!AL12)</f>
        <v>36</v>
      </c>
      <c r="U14" s="145">
        <f>IF(ISBLANK('Item List'!AM12),0,'Item List'!AM12)</f>
        <v>80</v>
      </c>
      <c r="V14" s="145">
        <f t="shared" si="4"/>
        <v>2880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P.C.C. Approach Pavement, 6"</v>
      </c>
      <c r="AG14" s="287" t="str">
        <f>IF(ISBLANK('Item List'!C12),"",'Item List'!C12)</f>
        <v>S.Y.</v>
      </c>
      <c r="AH14" s="288">
        <f>IF(ISBLANK('Item List'!AL12),0,'Item List'!AL12)</f>
        <v>36</v>
      </c>
      <c r="AI14" s="145">
        <f>IF(ISBLANK('Item List'!AM12),0,'Item List'!AM12)</f>
        <v>80</v>
      </c>
      <c r="AJ14" s="145">
        <f t="shared" si="16"/>
        <v>2880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P.C.C. Sidewalk, 4"</v>
      </c>
      <c r="C15" s="287" t="str">
        <f>IF(ISBLANK('Item List'!C13),"",'Item List'!C13)</f>
        <v>S.F.</v>
      </c>
      <c r="D15" s="288">
        <f>IF(ISBLANK('Item List'!AL13),0,'Item List'!AL13)</f>
        <v>650</v>
      </c>
      <c r="E15" s="145">
        <f>IF(ISBLANK('Item List'!AM13),0,'Item List'!AM13)</f>
        <v>8</v>
      </c>
      <c r="F15" s="145">
        <f t="shared" si="14"/>
        <v>5200</v>
      </c>
      <c r="G15" s="167">
        <v>11.85</v>
      </c>
      <c r="H15" s="102">
        <f t="shared" si="15"/>
        <v>7702.5</v>
      </c>
      <c r="I15" s="168">
        <v>12</v>
      </c>
      <c r="J15" s="102">
        <f t="shared" si="0"/>
        <v>7800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P.C.C. Sidewalk, 4"</v>
      </c>
      <c r="S15" s="287" t="str">
        <f>IF(ISBLANK('Item List'!C13),"",'Item List'!C13)</f>
        <v>S.F.</v>
      </c>
      <c r="T15" s="288">
        <f>IF(ISBLANK('Item List'!AL13),0,'Item List'!AL13)</f>
        <v>650</v>
      </c>
      <c r="U15" s="145">
        <f>IF(ISBLANK('Item List'!AM13),0,'Item List'!AM13)</f>
        <v>8</v>
      </c>
      <c r="V15" s="145">
        <f t="shared" si="4"/>
        <v>5200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P.C.C. Sidewalk, 4"</v>
      </c>
      <c r="AG15" s="287" t="str">
        <f>IF(ISBLANK('Item List'!C13),"",'Item List'!C13)</f>
        <v>S.F.</v>
      </c>
      <c r="AH15" s="288">
        <f>IF(ISBLANK('Item List'!AL13),0,'Item List'!AL13)</f>
        <v>650</v>
      </c>
      <c r="AI15" s="145">
        <f>IF(ISBLANK('Item List'!AM13),0,'Item List'!AM13)</f>
        <v>8</v>
      </c>
      <c r="AJ15" s="145">
        <f t="shared" si="16"/>
        <v>5200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Combination Curb and Gutter Removal</v>
      </c>
      <c r="C16" s="287" t="str">
        <f>IF(ISBLANK('Item List'!C14),"",'Item List'!C14)</f>
        <v>L.F.</v>
      </c>
      <c r="D16" s="288">
        <f>IF(ISBLANK('Item List'!AL14),0,'Item List'!AL14)</f>
        <v>140</v>
      </c>
      <c r="E16" s="145">
        <f>IF(ISBLANK('Item List'!AM14),0,'Item List'!AM14)</f>
        <v>20</v>
      </c>
      <c r="F16" s="145">
        <f t="shared" si="14"/>
        <v>2800</v>
      </c>
      <c r="G16" s="167">
        <v>15</v>
      </c>
      <c r="H16" s="102">
        <f t="shared" si="15"/>
        <v>2100</v>
      </c>
      <c r="I16" s="169">
        <v>35</v>
      </c>
      <c r="J16" s="102">
        <f t="shared" si="0"/>
        <v>4900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Combination Curb and Gutter Removal</v>
      </c>
      <c r="S16" s="287" t="str">
        <f>IF(ISBLANK('Item List'!C14),"",'Item List'!C14)</f>
        <v>L.F.</v>
      </c>
      <c r="T16" s="288">
        <f>IF(ISBLANK('Item List'!AL14),0,'Item List'!AL14)</f>
        <v>140</v>
      </c>
      <c r="U16" s="145">
        <f>IF(ISBLANK('Item List'!AM14),0,'Item List'!AM14)</f>
        <v>20</v>
      </c>
      <c r="V16" s="145">
        <f t="shared" si="4"/>
        <v>2800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Combination Curb and Gutter Removal</v>
      </c>
      <c r="AG16" s="287" t="str">
        <f>IF(ISBLANK('Item List'!C14),"",'Item List'!C14)</f>
        <v>L.F.</v>
      </c>
      <c r="AH16" s="288">
        <f>IF(ISBLANK('Item List'!AL14),0,'Item List'!AL14)</f>
        <v>140</v>
      </c>
      <c r="AI16" s="145">
        <f>IF(ISBLANK('Item List'!AM14),0,'Item List'!AM14)</f>
        <v>20</v>
      </c>
      <c r="AJ16" s="145">
        <f t="shared" si="16"/>
        <v>2800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Sidewalk Removal</v>
      </c>
      <c r="C17" s="287" t="str">
        <f>IF(ISBLANK('Item List'!C15),"",'Item List'!C15)</f>
        <v>S.F.</v>
      </c>
      <c r="D17" s="288">
        <f>IF(ISBLANK('Item List'!AL15),0,'Item List'!AL15)</f>
        <v>650</v>
      </c>
      <c r="E17" s="145">
        <f>IF(ISBLANK('Item List'!AM15),0,'Item List'!AM15)</f>
        <v>3</v>
      </c>
      <c r="F17" s="145">
        <f t="shared" si="14"/>
        <v>1950</v>
      </c>
      <c r="G17" s="167">
        <v>5</v>
      </c>
      <c r="H17" s="102">
        <f t="shared" si="15"/>
        <v>3250</v>
      </c>
      <c r="I17" s="169">
        <v>8</v>
      </c>
      <c r="J17" s="102">
        <f t="shared" si="0"/>
        <v>5200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Sidewalk Removal</v>
      </c>
      <c r="S17" s="287" t="str">
        <f>IF(ISBLANK('Item List'!C15),"",'Item List'!C15)</f>
        <v>S.F.</v>
      </c>
      <c r="T17" s="288">
        <f>IF(ISBLANK('Item List'!AL15),0,'Item List'!AL15)</f>
        <v>650</v>
      </c>
      <c r="U17" s="145">
        <f>IF(ISBLANK('Item List'!AM15),0,'Item List'!AM15)</f>
        <v>3</v>
      </c>
      <c r="V17" s="145">
        <f t="shared" si="4"/>
        <v>1950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Sidewalk Removal</v>
      </c>
      <c r="AG17" s="287" t="str">
        <f>IF(ISBLANK('Item List'!C15),"",'Item List'!C15)</f>
        <v>S.F.</v>
      </c>
      <c r="AH17" s="288">
        <f>IF(ISBLANK('Item List'!AL15),0,'Item List'!AL15)</f>
        <v>650</v>
      </c>
      <c r="AI17" s="145">
        <f>IF(ISBLANK('Item List'!AM15),0,'Item List'!AM15)</f>
        <v>3</v>
      </c>
      <c r="AJ17" s="145">
        <f t="shared" si="16"/>
        <v>1950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Approach Pavement Removal</v>
      </c>
      <c r="C18" s="287" t="str">
        <f>IF(ISBLANK('Item List'!C16),"",'Item List'!C16)</f>
        <v>S.Y.</v>
      </c>
      <c r="D18" s="288">
        <f>IF(ISBLANK('Item List'!AL16),0,'Item List'!AL16)</f>
        <v>36</v>
      </c>
      <c r="E18" s="145">
        <f>IF(ISBLANK('Item List'!AM16),0,'Item List'!AM16)</f>
        <v>30</v>
      </c>
      <c r="F18" s="145">
        <f t="shared" si="14"/>
        <v>1080</v>
      </c>
      <c r="G18" s="167">
        <v>25</v>
      </c>
      <c r="H18" s="102">
        <f t="shared" si="15"/>
        <v>900</v>
      </c>
      <c r="I18" s="169">
        <v>45</v>
      </c>
      <c r="J18" s="102">
        <f t="shared" si="0"/>
        <v>1620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Approach Pavement Removal</v>
      </c>
      <c r="S18" s="287" t="str">
        <f>IF(ISBLANK('Item List'!C16),"",'Item List'!C16)</f>
        <v>S.Y.</v>
      </c>
      <c r="T18" s="288">
        <f>IF(ISBLANK('Item List'!AL16),0,'Item List'!AL16)</f>
        <v>36</v>
      </c>
      <c r="U18" s="145">
        <f>IF(ISBLANK('Item List'!AM16),0,'Item List'!AM16)</f>
        <v>30</v>
      </c>
      <c r="V18" s="145">
        <f t="shared" si="4"/>
        <v>1080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Approach Pavement Removal</v>
      </c>
      <c r="AG18" s="287" t="str">
        <f>IF(ISBLANK('Item List'!C16),"",'Item List'!C16)</f>
        <v>S.Y.</v>
      </c>
      <c r="AH18" s="288">
        <f>IF(ISBLANK('Item List'!AL16),0,'Item List'!AL16)</f>
        <v>36</v>
      </c>
      <c r="AI18" s="145">
        <f>IF(ISBLANK('Item List'!AM16),0,'Item List'!AM16)</f>
        <v>30</v>
      </c>
      <c r="AJ18" s="145">
        <f t="shared" si="16"/>
        <v>1080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Surface Removal, 1.25"</v>
      </c>
      <c r="C19" s="287" t="str">
        <f>IF(ISBLANK('Item List'!C17),"",'Item List'!C17)</f>
        <v>S.Y.</v>
      </c>
      <c r="D19" s="288">
        <f>IF(ISBLANK('Item List'!AL17),0,'Item List'!AL17)</f>
        <v>11100</v>
      </c>
      <c r="E19" s="145">
        <f>IF(ISBLANK('Item List'!AM17),0,'Item List'!AM17)</f>
        <v>3</v>
      </c>
      <c r="F19" s="145">
        <f t="shared" si="14"/>
        <v>33300</v>
      </c>
      <c r="G19" s="167">
        <v>2.95</v>
      </c>
      <c r="H19" s="102">
        <f t="shared" si="15"/>
        <v>32745.000000000004</v>
      </c>
      <c r="I19" s="169">
        <v>3.5</v>
      </c>
      <c r="J19" s="102">
        <f t="shared" si="0"/>
        <v>38850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Surface Removal, 1.25"</v>
      </c>
      <c r="S19" s="287" t="str">
        <f>IF(ISBLANK('Item List'!C17),"",'Item List'!C17)</f>
        <v>S.Y.</v>
      </c>
      <c r="T19" s="288">
        <f>IF(ISBLANK('Item List'!AL17),0,'Item List'!AL17)</f>
        <v>11100</v>
      </c>
      <c r="U19" s="145">
        <f>IF(ISBLANK('Item List'!AM17),0,'Item List'!AM17)</f>
        <v>3</v>
      </c>
      <c r="V19" s="145">
        <f t="shared" si="4"/>
        <v>33300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Surface Removal, 1.25"</v>
      </c>
      <c r="AG19" s="287" t="str">
        <f>IF(ISBLANK('Item List'!C17),"",'Item List'!C17)</f>
        <v>S.Y.</v>
      </c>
      <c r="AH19" s="288">
        <f>IF(ISBLANK('Item List'!AL17),0,'Item List'!AL17)</f>
        <v>11100</v>
      </c>
      <c r="AI19" s="145">
        <f>IF(ISBLANK('Item List'!AM17),0,'Item List'!AM17)</f>
        <v>3</v>
      </c>
      <c r="AJ19" s="145">
        <f t="shared" si="16"/>
        <v>33300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Surface Removal, 2"</v>
      </c>
      <c r="C20" s="287" t="str">
        <f>IF(ISBLANK('Item List'!C18),"",'Item List'!C18)</f>
        <v>S.Y.</v>
      </c>
      <c r="D20" s="288">
        <f>IF(ISBLANK('Item List'!AL18),0,'Item List'!AL18)</f>
        <v>56325</v>
      </c>
      <c r="E20" s="145">
        <f>IF(ISBLANK('Item List'!AM18),0,'Item List'!AM18)</f>
        <v>3</v>
      </c>
      <c r="F20" s="145">
        <f t="shared" si="14"/>
        <v>168975</v>
      </c>
      <c r="G20" s="167">
        <v>2.87</v>
      </c>
      <c r="H20" s="102">
        <f t="shared" si="15"/>
        <v>161652.75</v>
      </c>
      <c r="I20" s="169">
        <v>3.25</v>
      </c>
      <c r="J20" s="102">
        <f t="shared" si="0"/>
        <v>183056.25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Surface Removal, 2"</v>
      </c>
      <c r="S20" s="287" t="str">
        <f>IF(ISBLANK('Item List'!C18),"",'Item List'!C18)</f>
        <v>S.Y.</v>
      </c>
      <c r="T20" s="288">
        <f>IF(ISBLANK('Item List'!AL18),0,'Item List'!AL18)</f>
        <v>56325</v>
      </c>
      <c r="U20" s="145">
        <f>IF(ISBLANK('Item List'!AM18),0,'Item List'!AM18)</f>
        <v>3</v>
      </c>
      <c r="V20" s="145">
        <f t="shared" si="4"/>
        <v>168975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Surface Removal, 2"</v>
      </c>
      <c r="AG20" s="287" t="str">
        <f>IF(ISBLANK('Item List'!C18),"",'Item List'!C18)</f>
        <v>S.Y.</v>
      </c>
      <c r="AH20" s="288">
        <f>IF(ISBLANK('Item List'!AL18),0,'Item List'!AL18)</f>
        <v>56325</v>
      </c>
      <c r="AI20" s="145">
        <f>IF(ISBLANK('Item List'!AM18),0,'Item List'!AM18)</f>
        <v>3</v>
      </c>
      <c r="AJ20" s="145">
        <f t="shared" si="16"/>
        <v>168975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Sanitary Riser/Valve Boxes to be Adjusted</v>
      </c>
      <c r="C21" s="287" t="str">
        <f>IF(ISBLANK('Item List'!C19),"",'Item List'!C19)</f>
        <v>Each</v>
      </c>
      <c r="D21" s="288">
        <f>IF(ISBLANK('Item List'!AL19),0,'Item List'!AL19)</f>
        <v>1</v>
      </c>
      <c r="E21" s="145">
        <f>IF(ISBLANK('Item List'!AM19),0,'Item List'!AM19)</f>
        <v>500</v>
      </c>
      <c r="F21" s="145">
        <f t="shared" si="14"/>
        <v>500</v>
      </c>
      <c r="G21" s="167">
        <v>260</v>
      </c>
      <c r="H21" s="102">
        <f t="shared" si="15"/>
        <v>260</v>
      </c>
      <c r="I21" s="169">
        <v>250</v>
      </c>
      <c r="J21" s="102">
        <f t="shared" si="0"/>
        <v>250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Sanitary Riser/Valve Boxes to be Adjusted</v>
      </c>
      <c r="S21" s="287" t="str">
        <f>IF(ISBLANK('Item List'!C19),"",'Item List'!C19)</f>
        <v>Each</v>
      </c>
      <c r="T21" s="288">
        <f>IF(ISBLANK('Item List'!AL19),0,'Item List'!AL19)</f>
        <v>1</v>
      </c>
      <c r="U21" s="145">
        <f>IF(ISBLANK('Item List'!AM19),0,'Item List'!AM19)</f>
        <v>500</v>
      </c>
      <c r="V21" s="145">
        <f t="shared" si="4"/>
        <v>500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Sanitary Riser/Valve Boxes to be Adjusted</v>
      </c>
      <c r="AG21" s="287" t="str">
        <f>IF(ISBLANK('Item List'!C19),"",'Item List'!C19)</f>
        <v>Each</v>
      </c>
      <c r="AH21" s="288">
        <f>IF(ISBLANK('Item List'!AL19),0,'Item List'!AL19)</f>
        <v>1</v>
      </c>
      <c r="AI21" s="145">
        <f>IF(ISBLANK('Item List'!AM19),0,'Item List'!AM19)</f>
        <v>500</v>
      </c>
      <c r="AJ21" s="145">
        <f t="shared" si="16"/>
        <v>500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Manholes to be Adjusted</v>
      </c>
      <c r="C22" s="287" t="str">
        <f>IF(ISBLANK('Item List'!C20),"",'Item List'!C20)</f>
        <v>Each</v>
      </c>
      <c r="D22" s="288">
        <f>IF(ISBLANK('Item List'!AL20),0,'Item List'!AL20)</f>
        <v>43</v>
      </c>
      <c r="E22" s="145">
        <f>IF(ISBLANK('Item List'!AM20),0,'Item List'!AM20)</f>
        <v>800</v>
      </c>
      <c r="F22" s="145">
        <f t="shared" si="14"/>
        <v>34400</v>
      </c>
      <c r="G22" s="167">
        <v>700</v>
      </c>
      <c r="H22" s="102">
        <f t="shared" si="15"/>
        <v>30100</v>
      </c>
      <c r="I22" s="169">
        <v>1400</v>
      </c>
      <c r="J22" s="102">
        <f t="shared" si="0"/>
        <v>60200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Manholes to be Adjusted</v>
      </c>
      <c r="S22" s="287" t="str">
        <f>IF(ISBLANK('Item List'!C20),"",'Item List'!C20)</f>
        <v>Each</v>
      </c>
      <c r="T22" s="288">
        <f>IF(ISBLANK('Item List'!AL20),0,'Item List'!AL20)</f>
        <v>43</v>
      </c>
      <c r="U22" s="145">
        <f>IF(ISBLANK('Item List'!AM20),0,'Item List'!AM20)</f>
        <v>800</v>
      </c>
      <c r="V22" s="145">
        <f t="shared" si="4"/>
        <v>34400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Manholes to be Adjusted</v>
      </c>
      <c r="AG22" s="287" t="str">
        <f>IF(ISBLANK('Item List'!C20),"",'Item List'!C20)</f>
        <v>Each</v>
      </c>
      <c r="AH22" s="288">
        <f>IF(ISBLANK('Item List'!AL20),0,'Item List'!AL20)</f>
        <v>43</v>
      </c>
      <c r="AI22" s="145">
        <f>IF(ISBLANK('Item List'!AM20),0,'Item List'!AM20)</f>
        <v>800</v>
      </c>
      <c r="AJ22" s="145">
        <f t="shared" si="16"/>
        <v>34400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Manholes to be Adjusted with New Frame and Lid</v>
      </c>
      <c r="C23" s="287" t="str">
        <f>IF(ISBLANK('Item List'!C21),"",'Item List'!C21)</f>
        <v>Each</v>
      </c>
      <c r="D23" s="288">
        <f>IF(ISBLANK('Item List'!AL21),0,'Item List'!AL21)</f>
        <v>10</v>
      </c>
      <c r="E23" s="145">
        <f>IF(ISBLANK('Item List'!AM21),0,'Item List'!AM21)</f>
        <v>1300</v>
      </c>
      <c r="F23" s="145">
        <f t="shared" si="14"/>
        <v>13000</v>
      </c>
      <c r="G23" s="167">
        <v>1270</v>
      </c>
      <c r="H23" s="102">
        <f t="shared" si="15"/>
        <v>12700</v>
      </c>
      <c r="I23" s="169">
        <v>1600</v>
      </c>
      <c r="J23" s="102">
        <f t="shared" si="0"/>
        <v>16000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Manholes to be Adjusted with New Frame and Lid</v>
      </c>
      <c r="S23" s="287" t="str">
        <f>IF(ISBLANK('Item List'!C21),"",'Item List'!C21)</f>
        <v>Each</v>
      </c>
      <c r="T23" s="288">
        <f>IF(ISBLANK('Item List'!AL21),0,'Item List'!AL21)</f>
        <v>10</v>
      </c>
      <c r="U23" s="145">
        <f>IF(ISBLANK('Item List'!AM21),0,'Item List'!AM21)</f>
        <v>1300</v>
      </c>
      <c r="V23" s="145">
        <f t="shared" si="4"/>
        <v>13000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Manholes to be Adjusted with New Frame and Lid</v>
      </c>
      <c r="AG23" s="287" t="str">
        <f>IF(ISBLANK('Item List'!C21),"",'Item List'!C21)</f>
        <v>Each</v>
      </c>
      <c r="AH23" s="288">
        <f>IF(ISBLANK('Item List'!AL21),0,'Item List'!AL21)</f>
        <v>10</v>
      </c>
      <c r="AI23" s="145">
        <f>IF(ISBLANK('Item List'!AM21),0,'Item List'!AM21)</f>
        <v>1300</v>
      </c>
      <c r="AJ23" s="145">
        <f t="shared" si="16"/>
        <v>13000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 xml:space="preserve">Manholes to be Reconstructed </v>
      </c>
      <c r="C24" s="287" t="str">
        <f>IF(ISBLANK('Item List'!C22),"",'Item List'!C22)</f>
        <v>Each</v>
      </c>
      <c r="D24" s="288">
        <f>IF(ISBLANK('Item List'!AL22),0,'Item List'!AL22)</f>
        <v>1</v>
      </c>
      <c r="E24" s="145">
        <f>IF(ISBLANK('Item List'!AM22),0,'Item List'!AM22)</f>
        <v>1600</v>
      </c>
      <c r="F24" s="145">
        <f t="shared" si="14"/>
        <v>1600</v>
      </c>
      <c r="G24" s="167">
        <v>1400</v>
      </c>
      <c r="H24" s="102">
        <f t="shared" si="15"/>
        <v>1400</v>
      </c>
      <c r="I24" s="169">
        <v>1800</v>
      </c>
      <c r="J24" s="102">
        <f t="shared" si="0"/>
        <v>1800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 xml:space="preserve">Manholes to be Reconstructed </v>
      </c>
      <c r="S24" s="287" t="str">
        <f>IF(ISBLANK('Item List'!C22),"",'Item List'!C22)</f>
        <v>Each</v>
      </c>
      <c r="T24" s="288">
        <f>IF(ISBLANK('Item List'!AL22),0,'Item List'!AL22)</f>
        <v>1</v>
      </c>
      <c r="U24" s="145">
        <f>IF(ISBLANK('Item List'!AM22),0,'Item List'!AM22)</f>
        <v>1600</v>
      </c>
      <c r="V24" s="145">
        <f t="shared" si="4"/>
        <v>1600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 xml:space="preserve">Manholes to be Reconstructed </v>
      </c>
      <c r="AG24" s="287" t="str">
        <f>IF(ISBLANK('Item List'!C22),"",'Item List'!C22)</f>
        <v>Each</v>
      </c>
      <c r="AH24" s="288">
        <f>IF(ISBLANK('Item List'!AL22),0,'Item List'!AL22)</f>
        <v>1</v>
      </c>
      <c r="AI24" s="145">
        <f>IF(ISBLANK('Item List'!AM22),0,'Item List'!AM22)</f>
        <v>1600</v>
      </c>
      <c r="AJ24" s="145">
        <f t="shared" si="16"/>
        <v>1600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Manholes to be Reconstructed with New Frame and Lid</v>
      </c>
      <c r="C25" s="287" t="str">
        <f>IF(ISBLANK('Item List'!C23),"",'Item List'!C23)</f>
        <v>Each</v>
      </c>
      <c r="D25" s="288">
        <f>IF(ISBLANK('Item List'!AL23),0,'Item List'!AL23)</f>
        <v>1</v>
      </c>
      <c r="E25" s="145">
        <f>IF(ISBLANK('Item List'!AM23),0,'Item List'!AM23)</f>
        <v>2200</v>
      </c>
      <c r="F25" s="145">
        <f t="shared" si="14"/>
        <v>2200</v>
      </c>
      <c r="G25" s="167">
        <v>1900</v>
      </c>
      <c r="H25" s="102">
        <f t="shared" si="15"/>
        <v>1900</v>
      </c>
      <c r="I25" s="169">
        <v>2200</v>
      </c>
      <c r="J25" s="102">
        <f t="shared" si="0"/>
        <v>2200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Manholes to be Reconstructed with New Frame and Lid</v>
      </c>
      <c r="S25" s="287" t="str">
        <f>IF(ISBLANK('Item List'!C23),"",'Item List'!C23)</f>
        <v>Each</v>
      </c>
      <c r="T25" s="288">
        <f>IF(ISBLANK('Item List'!AL23),0,'Item List'!AL23)</f>
        <v>1</v>
      </c>
      <c r="U25" s="145">
        <f>IF(ISBLANK('Item List'!AM23),0,'Item List'!AM23)</f>
        <v>2200</v>
      </c>
      <c r="V25" s="145">
        <f t="shared" si="4"/>
        <v>2200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Manholes to be Reconstructed with New Frame and Lid</v>
      </c>
      <c r="AG25" s="287" t="str">
        <f>IF(ISBLANK('Item List'!C23),"",'Item List'!C23)</f>
        <v>Each</v>
      </c>
      <c r="AH25" s="288">
        <f>IF(ISBLANK('Item List'!AL23),0,'Item List'!AL23)</f>
        <v>1</v>
      </c>
      <c r="AI25" s="145">
        <f>IF(ISBLANK('Item List'!AM23),0,'Item List'!AM23)</f>
        <v>2200</v>
      </c>
      <c r="AJ25" s="145">
        <f t="shared" si="16"/>
        <v>2200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Inlets to be Adjusted</v>
      </c>
      <c r="C26" s="287" t="str">
        <f>IF(ISBLANK('Item List'!C24),"",'Item List'!C24)</f>
        <v>Each</v>
      </c>
      <c r="D26" s="288">
        <f>IF(ISBLANK('Item List'!AL24),0,'Item List'!AL24)</f>
        <v>1</v>
      </c>
      <c r="E26" s="145">
        <f>IF(ISBLANK('Item List'!AM24),0,'Item List'!AM24)</f>
        <v>1200</v>
      </c>
      <c r="F26" s="145">
        <f t="shared" si="14"/>
        <v>1200</v>
      </c>
      <c r="G26" s="167">
        <v>1236</v>
      </c>
      <c r="H26" s="102">
        <f t="shared" si="15"/>
        <v>1236</v>
      </c>
      <c r="I26" s="169">
        <v>1100</v>
      </c>
      <c r="J26" s="102">
        <f t="shared" si="0"/>
        <v>1100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Inlets to be Adjusted</v>
      </c>
      <c r="S26" s="287" t="str">
        <f>IF(ISBLANK('Item List'!C24),"",'Item List'!C24)</f>
        <v>Each</v>
      </c>
      <c r="T26" s="288">
        <f>IF(ISBLANK('Item List'!AL24),0,'Item List'!AL24)</f>
        <v>1</v>
      </c>
      <c r="U26" s="145">
        <f>IF(ISBLANK('Item List'!AM24),0,'Item List'!AM24)</f>
        <v>1200</v>
      </c>
      <c r="V26" s="145">
        <f t="shared" si="4"/>
        <v>1200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Inlets to be Adjusted</v>
      </c>
      <c r="AG26" s="287" t="str">
        <f>IF(ISBLANK('Item List'!C24),"",'Item List'!C24)</f>
        <v>Each</v>
      </c>
      <c r="AH26" s="288">
        <f>IF(ISBLANK('Item List'!AL24),0,'Item List'!AL24)</f>
        <v>1</v>
      </c>
      <c r="AI26" s="145">
        <f>IF(ISBLANK('Item List'!AM24),0,'Item List'!AM24)</f>
        <v>1200</v>
      </c>
      <c r="AJ26" s="145">
        <f t="shared" si="16"/>
        <v>1200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Inlets to be Adjusted with New Frame and Grate</v>
      </c>
      <c r="C27" s="287" t="str">
        <f>IF(ISBLANK('Item List'!C25),"",'Item List'!C25)</f>
        <v>Each</v>
      </c>
      <c r="D27" s="288">
        <f>IF(ISBLANK('Item List'!AL25),0,'Item List'!AL25)</f>
        <v>5</v>
      </c>
      <c r="E27" s="145">
        <f>IF(ISBLANK('Item List'!AM25),0,'Item List'!AM25)</f>
        <v>1800</v>
      </c>
      <c r="F27" s="145">
        <f t="shared" si="14"/>
        <v>9000</v>
      </c>
      <c r="G27" s="167">
        <v>1836</v>
      </c>
      <c r="H27" s="102">
        <f t="shared" si="15"/>
        <v>9180</v>
      </c>
      <c r="I27" s="169">
        <v>1800</v>
      </c>
      <c r="J27" s="102">
        <f t="shared" si="0"/>
        <v>9000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Inlets to be Adjusted with New Frame and Grate</v>
      </c>
      <c r="S27" s="287" t="str">
        <f>IF(ISBLANK('Item List'!C25),"",'Item List'!C25)</f>
        <v>Each</v>
      </c>
      <c r="T27" s="288">
        <f>IF(ISBLANK('Item List'!AL25),0,'Item List'!AL25)</f>
        <v>5</v>
      </c>
      <c r="U27" s="145">
        <f>IF(ISBLANK('Item List'!AM25),0,'Item List'!AM25)</f>
        <v>1800</v>
      </c>
      <c r="V27" s="145">
        <f t="shared" si="4"/>
        <v>9000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Inlets to be Adjusted with New Frame and Grate</v>
      </c>
      <c r="AG27" s="287" t="str">
        <f>IF(ISBLANK('Item List'!C25),"",'Item List'!C25)</f>
        <v>Each</v>
      </c>
      <c r="AH27" s="288">
        <f>IF(ISBLANK('Item List'!AL25),0,'Item List'!AL25)</f>
        <v>5</v>
      </c>
      <c r="AI27" s="145">
        <f>IF(ISBLANK('Item List'!AM25),0,'Item List'!AM25)</f>
        <v>1800</v>
      </c>
      <c r="AJ27" s="145">
        <f t="shared" si="16"/>
        <v>9000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 xml:space="preserve">Inlets to be Reconstructed </v>
      </c>
      <c r="C28" s="287" t="str">
        <f>IF(ISBLANK('Item List'!C26),"",'Item List'!C26)</f>
        <v>Each</v>
      </c>
      <c r="D28" s="288">
        <f>IF(ISBLANK('Item List'!AL26),0,'Item List'!AL26)</f>
        <v>1</v>
      </c>
      <c r="E28" s="145">
        <f>IF(ISBLANK('Item List'!AM26),0,'Item List'!AM26)</f>
        <v>1900</v>
      </c>
      <c r="F28" s="145">
        <f t="shared" si="14"/>
        <v>1900</v>
      </c>
      <c r="G28" s="167">
        <v>1996</v>
      </c>
      <c r="H28" s="102">
        <f t="shared" si="15"/>
        <v>1996</v>
      </c>
      <c r="I28" s="168">
        <v>1800</v>
      </c>
      <c r="J28" s="102">
        <f t="shared" si="0"/>
        <v>1800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 xml:space="preserve">Inlets to be Reconstructed </v>
      </c>
      <c r="S28" s="287" t="str">
        <f>IF(ISBLANK('Item List'!C26),"",'Item List'!C26)</f>
        <v>Each</v>
      </c>
      <c r="T28" s="288">
        <f>IF(ISBLANK('Item List'!AL26),0,'Item List'!AL26)</f>
        <v>1</v>
      </c>
      <c r="U28" s="145">
        <f>IF(ISBLANK('Item List'!AM26),0,'Item List'!AM26)</f>
        <v>1900</v>
      </c>
      <c r="V28" s="145">
        <f t="shared" si="4"/>
        <v>1900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 xml:space="preserve">Inlets to be Reconstructed </v>
      </c>
      <c r="AG28" s="287" t="str">
        <f>IF(ISBLANK('Item List'!C26),"",'Item List'!C26)</f>
        <v>Each</v>
      </c>
      <c r="AH28" s="288">
        <f>IF(ISBLANK('Item List'!AL26),0,'Item List'!AL26)</f>
        <v>1</v>
      </c>
      <c r="AI28" s="145">
        <f>IF(ISBLANK('Item List'!AM26),0,'Item List'!AM26)</f>
        <v>1900</v>
      </c>
      <c r="AJ28" s="145">
        <f t="shared" si="16"/>
        <v>1900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Inlets to be Reconstructed with New Frame and Grate</v>
      </c>
      <c r="C29" s="287" t="str">
        <f>IF(ISBLANK('Item List'!C27),"",'Item List'!C27)</f>
        <v>Each</v>
      </c>
      <c r="D29" s="288">
        <f>IF(ISBLANK('Item List'!AL27),0,'Item List'!AL27)</f>
        <v>1</v>
      </c>
      <c r="E29" s="145">
        <f>IF(ISBLANK('Item List'!AM27),0,'Item List'!AM27)</f>
        <v>2300</v>
      </c>
      <c r="F29" s="145">
        <f t="shared" si="14"/>
        <v>2300</v>
      </c>
      <c r="G29" s="167">
        <v>2336</v>
      </c>
      <c r="H29" s="102">
        <f t="shared" si="15"/>
        <v>2336</v>
      </c>
      <c r="I29" s="169">
        <v>2200</v>
      </c>
      <c r="J29" s="102">
        <f t="shared" si="0"/>
        <v>2200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Inlets to be Reconstructed with New Frame and Grate</v>
      </c>
      <c r="S29" s="287" t="str">
        <f>IF(ISBLANK('Item List'!C27),"",'Item List'!C27)</f>
        <v>Each</v>
      </c>
      <c r="T29" s="288">
        <f>IF(ISBLANK('Item List'!AL27),0,'Item List'!AL27)</f>
        <v>1</v>
      </c>
      <c r="U29" s="145">
        <f>IF(ISBLANK('Item List'!AM27),0,'Item List'!AM27)</f>
        <v>2300</v>
      </c>
      <c r="V29" s="145">
        <f t="shared" si="4"/>
        <v>2300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Inlets to be Reconstructed with New Frame and Grate</v>
      </c>
      <c r="AG29" s="287" t="str">
        <f>IF(ISBLANK('Item List'!C27),"",'Item List'!C27)</f>
        <v>Each</v>
      </c>
      <c r="AH29" s="288">
        <f>IF(ISBLANK('Item List'!AL27),0,'Item List'!AL27)</f>
        <v>1</v>
      </c>
      <c r="AI29" s="145">
        <f>IF(ISBLANK('Item List'!AM27),0,'Item List'!AM27)</f>
        <v>2300</v>
      </c>
      <c r="AJ29" s="145">
        <f t="shared" si="16"/>
        <v>2300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1024038</v>
      </c>
      <c r="G30" s="109"/>
      <c r="H30" s="103">
        <f>IF(SUM(H6:H29)=0,"",SUM(H6:H29))</f>
        <v>968051.08</v>
      </c>
      <c r="I30" s="109"/>
      <c r="J30" s="103">
        <f>IF(SUM(J6:J29)=0,"",SUM(J6:J29))</f>
        <v>1093048.21</v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8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1024038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1024038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Rock Road Companies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1024038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968051.08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1093048.21</v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Rock Road Companies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1024038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Rock Road Companies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1024038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Inlet Specials to be Repaired</v>
      </c>
      <c r="C32" s="287" t="str">
        <f>IF(ISBLANK('Item List'!C28),"",'Item List'!C28)</f>
        <v>Each</v>
      </c>
      <c r="D32" s="288">
        <f>IF(ISBLANK('Item List'!AL28),0,'Item List'!AL28)</f>
        <v>1</v>
      </c>
      <c r="E32" s="145">
        <f>IF(ISBLANK('Item List'!AM28),0,'Item List'!AM28)</f>
        <v>2500</v>
      </c>
      <c r="F32" s="145">
        <f t="shared" ref="F32:F55" si="20">IF(AND(ISNUMBER($D32),ISNUMBER(E32)),$D32*E32,0)</f>
        <v>2500</v>
      </c>
      <c r="G32" s="167">
        <v>2360</v>
      </c>
      <c r="H32" s="102">
        <f t="shared" ref="H32:H55" si="21">IF(AND(ISNUMBER($D32),ISNUMBER(G32)),$D32*G32,0)</f>
        <v>2360</v>
      </c>
      <c r="I32" s="168">
        <v>2200</v>
      </c>
      <c r="J32" s="102">
        <f>IF(AND(ISNUMBER($D32),ISNUMBER(I32)),$D32*I32,0)</f>
        <v>2200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Inlet Specials to be Repaired</v>
      </c>
      <c r="S32" s="287" t="str">
        <f>IF(ISBLANK('Item List'!C28),"",'Item List'!C28)</f>
        <v>Each</v>
      </c>
      <c r="T32" s="288">
        <f>IF(ISBLANK('Item List'!AL28),0,'Item List'!AL28)</f>
        <v>1</v>
      </c>
      <c r="U32" s="145">
        <f>IF(ISBLANK('Item List'!AM28),0,'Item List'!AM28)</f>
        <v>2500</v>
      </c>
      <c r="V32" s="145">
        <f>IF(AND(ISNUMBER($D32),ISNUMBER(U32)),$D32*U32,0)</f>
        <v>2500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Inlet Specials to be Repaired</v>
      </c>
      <c r="AG32" s="287" t="str">
        <f>IF(ISBLANK('Item List'!C28),"",'Item List'!C28)</f>
        <v>Each</v>
      </c>
      <c r="AH32" s="288">
        <f>IF(ISBLANK('Item List'!AL28),0,'Item List'!AL28)</f>
        <v>1</v>
      </c>
      <c r="AI32" s="145">
        <f>IF(ISBLANK('Item List'!AM28),0,'Item List'!AM28)</f>
        <v>2500</v>
      </c>
      <c r="AJ32" s="145">
        <f t="shared" ref="AJ32:AJ55" si="24">IF(AND(ISNUMBER($D32),ISNUMBER(AI32)),$D32*AI32,0)</f>
        <v>2500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Combination Concrete Curb and Gutter, Type M-6.18 (Modified)</v>
      </c>
      <c r="C33" s="287" t="str">
        <f>IF(ISBLANK('Item List'!C29),"",'Item List'!C29)</f>
        <v>L.F.</v>
      </c>
      <c r="D33" s="288">
        <f>IF(ISBLANK('Item List'!AL29),0,'Item List'!AL29)</f>
        <v>140</v>
      </c>
      <c r="E33" s="145">
        <f>IF(ISBLANK('Item List'!AM29),0,'Item List'!AM29)</f>
        <v>50</v>
      </c>
      <c r="F33" s="145">
        <f t="shared" si="20"/>
        <v>7000</v>
      </c>
      <c r="G33" s="167">
        <v>62</v>
      </c>
      <c r="H33" s="102">
        <f t="shared" si="21"/>
        <v>8680</v>
      </c>
      <c r="I33" s="168">
        <v>65</v>
      </c>
      <c r="J33" s="102">
        <f t="shared" ref="J33:J55" si="31">IF(AND(ISNUMBER($D33),ISNUMBER(I33)),$D33*I33,0)</f>
        <v>9100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Combination Concrete Curb and Gutter, Type M-6.18 (Modified)</v>
      </c>
      <c r="S33" s="287" t="str">
        <f>IF(ISBLANK('Item List'!C29),"",'Item List'!C29)</f>
        <v>L.F.</v>
      </c>
      <c r="T33" s="288">
        <f>IF(ISBLANK('Item List'!AL29),0,'Item List'!AL29)</f>
        <v>140</v>
      </c>
      <c r="U33" s="145">
        <f>IF(ISBLANK('Item List'!AM29),0,'Item List'!AM29)</f>
        <v>50</v>
      </c>
      <c r="V33" s="145">
        <f t="shared" ref="V33:V55" si="35">IF(AND(ISNUMBER($D33),ISNUMBER(U33)),$D33*U33,0)</f>
        <v>7000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Combination Concrete Curb and Gutter, Type M-6.18 (Modified)</v>
      </c>
      <c r="AG33" s="287" t="str">
        <f>IF(ISBLANK('Item List'!C29),"",'Item List'!C29)</f>
        <v>L.F.</v>
      </c>
      <c r="AH33" s="288">
        <f>IF(ISBLANK('Item List'!AL29),0,'Item List'!AL29)</f>
        <v>140</v>
      </c>
      <c r="AI33" s="145">
        <f>IF(ISBLANK('Item List'!AM29),0,'Item List'!AM29)</f>
        <v>50</v>
      </c>
      <c r="AJ33" s="145">
        <f t="shared" si="24"/>
        <v>7000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Traffic Control and Protection</v>
      </c>
      <c r="C34" s="287" t="str">
        <f>IF(ISBLANK('Item List'!C30),"",'Item List'!C30)</f>
        <v>LSum</v>
      </c>
      <c r="D34" s="288">
        <f>IF(ISBLANK('Item List'!AL30),0,'Item List'!AL30)</f>
        <v>1.0000000000000002</v>
      </c>
      <c r="E34" s="145">
        <f>IF(ISBLANK('Item List'!AM30),0,'Item List'!AM30)</f>
        <v>30000</v>
      </c>
      <c r="F34" s="145">
        <f t="shared" si="20"/>
        <v>30000.000000000007</v>
      </c>
      <c r="G34" s="167">
        <v>32000</v>
      </c>
      <c r="H34" s="102">
        <f t="shared" si="21"/>
        <v>32000.000000000007</v>
      </c>
      <c r="I34" s="168">
        <v>65000</v>
      </c>
      <c r="J34" s="102">
        <f t="shared" si="31"/>
        <v>65000.000000000015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Traffic Control and Protection</v>
      </c>
      <c r="S34" s="287" t="str">
        <f>IF(ISBLANK('Item List'!C30),"",'Item List'!C30)</f>
        <v>LSum</v>
      </c>
      <c r="T34" s="288">
        <f>IF(ISBLANK('Item List'!AL30),0,'Item List'!AL30)</f>
        <v>1.0000000000000002</v>
      </c>
      <c r="U34" s="145">
        <f>IF(ISBLANK('Item List'!AM30),0,'Item List'!AM30)</f>
        <v>30000</v>
      </c>
      <c r="V34" s="145">
        <f t="shared" si="35"/>
        <v>30000.000000000007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Traffic Control and Protection</v>
      </c>
      <c r="AG34" s="287" t="str">
        <f>IF(ISBLANK('Item List'!C30),"",'Item List'!C30)</f>
        <v>LSum</v>
      </c>
      <c r="AH34" s="288">
        <f>IF(ISBLANK('Item List'!AL30),0,'Item List'!AL30)</f>
        <v>1.0000000000000002</v>
      </c>
      <c r="AI34" s="145">
        <f>IF(ISBLANK('Item List'!AM30),0,'Item List'!AM30)</f>
        <v>30000</v>
      </c>
      <c r="AJ34" s="145">
        <f t="shared" si="24"/>
        <v>30000.000000000007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Thermoplastic Pavement Markings, 4"</v>
      </c>
      <c r="C35" s="287" t="str">
        <f>IF(ISBLANK('Item List'!C31),"",'Item List'!C31)</f>
        <v>L.F.</v>
      </c>
      <c r="D35" s="288">
        <f>IF(ISBLANK('Item List'!AL31),0,'Item List'!AL31)</f>
        <v>5455</v>
      </c>
      <c r="E35" s="145">
        <f>IF(ISBLANK('Item List'!AM31),0,'Item List'!AM31)</f>
        <v>1.5</v>
      </c>
      <c r="F35" s="145">
        <f t="shared" si="20"/>
        <v>8182.5</v>
      </c>
      <c r="G35" s="167">
        <v>1.5</v>
      </c>
      <c r="H35" s="102">
        <f t="shared" si="21"/>
        <v>8182.5</v>
      </c>
      <c r="I35" s="168">
        <v>1.5</v>
      </c>
      <c r="J35" s="102">
        <f t="shared" si="31"/>
        <v>8182.5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Thermoplastic Pavement Markings, 4"</v>
      </c>
      <c r="S35" s="287" t="str">
        <f>IF(ISBLANK('Item List'!C31),"",'Item List'!C31)</f>
        <v>L.F.</v>
      </c>
      <c r="T35" s="288">
        <f>IF(ISBLANK('Item List'!AL31),0,'Item List'!AL31)</f>
        <v>5455</v>
      </c>
      <c r="U35" s="145">
        <f>IF(ISBLANK('Item List'!AM31),0,'Item List'!AM31)</f>
        <v>1.5</v>
      </c>
      <c r="V35" s="145">
        <f t="shared" si="35"/>
        <v>8182.5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Thermoplastic Pavement Markings, 4"</v>
      </c>
      <c r="AG35" s="287" t="str">
        <f>IF(ISBLANK('Item List'!C31),"",'Item List'!C31)</f>
        <v>L.F.</v>
      </c>
      <c r="AH35" s="288">
        <f>IF(ISBLANK('Item List'!AL31),0,'Item List'!AL31)</f>
        <v>5455</v>
      </c>
      <c r="AI35" s="145">
        <f>IF(ISBLANK('Item List'!AM31),0,'Item List'!AM31)</f>
        <v>1.5</v>
      </c>
      <c r="AJ35" s="145">
        <f t="shared" si="24"/>
        <v>8182.5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Thermoplastic Pavement Markings, 6"</v>
      </c>
      <c r="C36" s="287" t="str">
        <f>IF(ISBLANK('Item List'!C32),"",'Item List'!C32)</f>
        <v>L.F.</v>
      </c>
      <c r="D36" s="288">
        <f>IF(ISBLANK('Item List'!AL32),0,'Item List'!AL32)</f>
        <v>2167</v>
      </c>
      <c r="E36" s="145">
        <f>IF(ISBLANK('Item List'!AM32),0,'Item List'!AM32)</f>
        <v>2</v>
      </c>
      <c r="F36" s="145">
        <f t="shared" si="20"/>
        <v>4334</v>
      </c>
      <c r="G36" s="167">
        <v>2.25</v>
      </c>
      <c r="H36" s="102">
        <f t="shared" si="21"/>
        <v>4875.75</v>
      </c>
      <c r="I36" s="168">
        <v>2.25</v>
      </c>
      <c r="J36" s="102">
        <f t="shared" si="31"/>
        <v>4875.75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Thermoplastic Pavement Markings, 6"</v>
      </c>
      <c r="S36" s="287" t="str">
        <f>IF(ISBLANK('Item List'!C32),"",'Item List'!C32)</f>
        <v>L.F.</v>
      </c>
      <c r="T36" s="288">
        <f>IF(ISBLANK('Item List'!AL32),0,'Item List'!AL32)</f>
        <v>2167</v>
      </c>
      <c r="U36" s="145">
        <f>IF(ISBLANK('Item List'!AM32),0,'Item List'!AM32)</f>
        <v>2</v>
      </c>
      <c r="V36" s="145">
        <f t="shared" si="35"/>
        <v>4334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Thermoplastic Pavement Markings, 6"</v>
      </c>
      <c r="AG36" s="287" t="str">
        <f>IF(ISBLANK('Item List'!C32),"",'Item List'!C32)</f>
        <v>L.F.</v>
      </c>
      <c r="AH36" s="288">
        <f>IF(ISBLANK('Item List'!AL32),0,'Item List'!AL32)</f>
        <v>2167</v>
      </c>
      <c r="AI36" s="145">
        <f>IF(ISBLANK('Item List'!AM32),0,'Item List'!AM32)</f>
        <v>2</v>
      </c>
      <c r="AJ36" s="145">
        <f t="shared" si="24"/>
        <v>4334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>Thermoplastic Pavement Markings, 12"</v>
      </c>
      <c r="C37" s="287" t="str">
        <f>IF(ISBLANK('Item List'!C33),"",'Item List'!C33)</f>
        <v>L.F.</v>
      </c>
      <c r="D37" s="288">
        <f>IF(ISBLANK('Item List'!AL33),0,'Item List'!AL33)</f>
        <v>115</v>
      </c>
      <c r="E37" s="145">
        <f>IF(ISBLANK('Item List'!AM33),0,'Item List'!AM33)</f>
        <v>4</v>
      </c>
      <c r="F37" s="145">
        <f t="shared" si="20"/>
        <v>460</v>
      </c>
      <c r="G37" s="167">
        <v>4.5</v>
      </c>
      <c r="H37" s="102">
        <f t="shared" si="21"/>
        <v>517.5</v>
      </c>
      <c r="I37" s="168">
        <v>4.5</v>
      </c>
      <c r="J37" s="102">
        <f t="shared" si="31"/>
        <v>517.5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>Thermoplastic Pavement Markings, 12"</v>
      </c>
      <c r="S37" s="287" t="str">
        <f>IF(ISBLANK('Item List'!C33),"",'Item List'!C33)</f>
        <v>L.F.</v>
      </c>
      <c r="T37" s="288">
        <f>IF(ISBLANK('Item List'!AL33),0,'Item List'!AL33)</f>
        <v>115</v>
      </c>
      <c r="U37" s="145">
        <f>IF(ISBLANK('Item List'!AM33),0,'Item List'!AM33)</f>
        <v>4</v>
      </c>
      <c r="V37" s="145">
        <f t="shared" si="35"/>
        <v>460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>Thermoplastic Pavement Markings, 12"</v>
      </c>
      <c r="AG37" s="287" t="str">
        <f>IF(ISBLANK('Item List'!C33),"",'Item List'!C33)</f>
        <v>L.F.</v>
      </c>
      <c r="AH37" s="288">
        <f>IF(ISBLANK('Item List'!AL33),0,'Item List'!AL33)</f>
        <v>115</v>
      </c>
      <c r="AI37" s="145">
        <f>IF(ISBLANK('Item List'!AM33),0,'Item List'!AM33)</f>
        <v>4</v>
      </c>
      <c r="AJ37" s="145">
        <f t="shared" si="24"/>
        <v>460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Thermoplastic Pavement Markings, 24"</v>
      </c>
      <c r="C38" s="287" t="str">
        <f>IF(ISBLANK('Item List'!C34),"",'Item List'!C34)</f>
        <v>L.F.</v>
      </c>
      <c r="D38" s="288">
        <f>IF(ISBLANK('Item List'!AL34),0,'Item List'!AL34)</f>
        <v>103</v>
      </c>
      <c r="E38" s="145">
        <f>IF(ISBLANK('Item List'!AM34),0,'Item List'!AM34)</f>
        <v>6</v>
      </c>
      <c r="F38" s="145">
        <f t="shared" si="20"/>
        <v>618</v>
      </c>
      <c r="G38" s="167">
        <v>9</v>
      </c>
      <c r="H38" s="102">
        <f t="shared" si="21"/>
        <v>927</v>
      </c>
      <c r="I38" s="168">
        <v>9</v>
      </c>
      <c r="J38" s="102">
        <f t="shared" si="31"/>
        <v>927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Thermoplastic Pavement Markings, 24"</v>
      </c>
      <c r="S38" s="287" t="str">
        <f>IF(ISBLANK('Item List'!C34),"",'Item List'!C34)</f>
        <v>L.F.</v>
      </c>
      <c r="T38" s="288">
        <f>IF(ISBLANK('Item List'!AL34),0,'Item List'!AL34)</f>
        <v>103</v>
      </c>
      <c r="U38" s="145">
        <f>IF(ISBLANK('Item List'!AM34),0,'Item List'!AM34)</f>
        <v>6</v>
      </c>
      <c r="V38" s="145">
        <f t="shared" si="35"/>
        <v>618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Thermoplastic Pavement Markings, 24"</v>
      </c>
      <c r="AG38" s="287" t="str">
        <f>IF(ISBLANK('Item List'!C34),"",'Item List'!C34)</f>
        <v>L.F.</v>
      </c>
      <c r="AH38" s="288">
        <f>IF(ISBLANK('Item List'!AL34),0,'Item List'!AL34)</f>
        <v>103</v>
      </c>
      <c r="AI38" s="145">
        <f>IF(ISBLANK('Item List'!AM34),0,'Item List'!AM34)</f>
        <v>6</v>
      </c>
      <c r="AJ38" s="145">
        <f t="shared" si="24"/>
        <v>618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Thermoplastic Pavement Markings, Letters and Symbols</v>
      </c>
      <c r="C39" s="287" t="str">
        <f>IF(ISBLANK('Item List'!C35),"",'Item List'!C35)</f>
        <v>S.F.</v>
      </c>
      <c r="D39" s="288">
        <f>IF(ISBLANK('Item List'!AL35),0,'Item List'!AL35)</f>
        <v>345</v>
      </c>
      <c r="E39" s="145">
        <f>IF(ISBLANK('Item List'!AM35),0,'Item List'!AM35)</f>
        <v>8</v>
      </c>
      <c r="F39" s="145">
        <f t="shared" si="20"/>
        <v>2760</v>
      </c>
      <c r="G39" s="167">
        <v>9</v>
      </c>
      <c r="H39" s="102">
        <f t="shared" si="21"/>
        <v>3105</v>
      </c>
      <c r="I39" s="168">
        <v>9</v>
      </c>
      <c r="J39" s="102">
        <f t="shared" si="31"/>
        <v>3105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Thermoplastic Pavement Markings, Letters and Symbols</v>
      </c>
      <c r="S39" s="287" t="str">
        <f>IF(ISBLANK('Item List'!C35),"",'Item List'!C35)</f>
        <v>S.F.</v>
      </c>
      <c r="T39" s="288">
        <f>IF(ISBLANK('Item List'!AL35),0,'Item List'!AL35)</f>
        <v>345</v>
      </c>
      <c r="U39" s="145">
        <f>IF(ISBLANK('Item List'!AM35),0,'Item List'!AM35)</f>
        <v>8</v>
      </c>
      <c r="V39" s="145">
        <f t="shared" si="35"/>
        <v>2760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Thermoplastic Pavement Markings, Letters and Symbols</v>
      </c>
      <c r="AG39" s="287" t="str">
        <f>IF(ISBLANK('Item List'!C35),"",'Item List'!C35)</f>
        <v>S.F.</v>
      </c>
      <c r="AH39" s="288">
        <f>IF(ISBLANK('Item List'!AL35),0,'Item List'!AL35)</f>
        <v>345</v>
      </c>
      <c r="AI39" s="145">
        <f>IF(ISBLANK('Item List'!AM35),0,'Item List'!AM35)</f>
        <v>8</v>
      </c>
      <c r="AJ39" s="145">
        <f t="shared" si="24"/>
        <v>2760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Detector Loops</v>
      </c>
      <c r="C40" s="287" t="str">
        <f>IF(ISBLANK('Item List'!C36),"",'Item List'!C36)</f>
        <v>L.F.</v>
      </c>
      <c r="D40" s="288">
        <f>IF(ISBLANK('Item List'!AL36),0,'Item List'!AL36)</f>
        <v>2200</v>
      </c>
      <c r="E40" s="145">
        <f>IF(ISBLANK('Item List'!AM36),0,'Item List'!AM36)</f>
        <v>30</v>
      </c>
      <c r="F40" s="145">
        <f t="shared" si="20"/>
        <v>66000</v>
      </c>
      <c r="G40" s="167">
        <v>27.5</v>
      </c>
      <c r="H40" s="102">
        <f t="shared" si="21"/>
        <v>60500</v>
      </c>
      <c r="I40" s="168">
        <v>20.72</v>
      </c>
      <c r="J40" s="102">
        <f t="shared" si="31"/>
        <v>45584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Detector Loops</v>
      </c>
      <c r="S40" s="287" t="str">
        <f>IF(ISBLANK('Item List'!C36),"",'Item List'!C36)</f>
        <v>L.F.</v>
      </c>
      <c r="T40" s="288">
        <f>IF(ISBLANK('Item List'!AL36),0,'Item List'!AL36)</f>
        <v>2200</v>
      </c>
      <c r="U40" s="145">
        <f>IF(ISBLANK('Item List'!AM36),0,'Item List'!AM36)</f>
        <v>30</v>
      </c>
      <c r="V40" s="145">
        <f t="shared" si="35"/>
        <v>66000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Detector Loops</v>
      </c>
      <c r="AG40" s="287" t="str">
        <f>IF(ISBLANK('Item List'!C36),"",'Item List'!C36)</f>
        <v>L.F.</v>
      </c>
      <c r="AH40" s="288">
        <f>IF(ISBLANK('Item List'!AL36),0,'Item List'!AL36)</f>
        <v>2200</v>
      </c>
      <c r="AI40" s="145">
        <f>IF(ISBLANK('Item List'!AM36),0,'Item List'!AM36)</f>
        <v>30</v>
      </c>
      <c r="AJ40" s="145">
        <f t="shared" si="24"/>
        <v>66000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 t="str">
        <f t="shared" si="37"/>
        <v/>
      </c>
      <c r="B41" s="287" t="str">
        <f>IF(ISBLANK('Item List'!B37),"",'Item List'!B37)</f>
        <v/>
      </c>
      <c r="C41" s="287" t="str">
        <f>IF(ISBLANK('Item List'!C37),"",'Item List'!C37)</f>
        <v/>
      </c>
      <c r="D41" s="288" t="str">
        <f>IF(ISBLANK('Item List'!AL37),0,'Item List'!AL37)</f>
        <v/>
      </c>
      <c r="E41" s="145">
        <f>IF(ISBLANK('Item List'!AM37),0,'Item List'!AM37)</f>
        <v>0</v>
      </c>
      <c r="F41" s="145">
        <f t="shared" si="20"/>
        <v>0</v>
      </c>
      <c r="G41" s="167"/>
      <c r="H41" s="102">
        <f t="shared" si="21"/>
        <v>0</v>
      </c>
      <c r="I41" s="168"/>
      <c r="J41" s="102">
        <f t="shared" si="31"/>
        <v>0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 t="str">
        <f t="shared" si="38"/>
        <v/>
      </c>
      <c r="R41" s="287" t="str">
        <f>IF(ISBLANK('Item List'!B37),"",'Item List'!B37)</f>
        <v/>
      </c>
      <c r="S41" s="287" t="str">
        <f>IF(ISBLANK('Item List'!C37),"",'Item List'!C37)</f>
        <v/>
      </c>
      <c r="T41" s="288" t="str">
        <f>IF(ISBLANK('Item List'!AL37),0,'Item List'!AL37)</f>
        <v/>
      </c>
      <c r="U41" s="145">
        <f>IF(ISBLANK('Item List'!AM37),0,'Item List'!AM37)</f>
        <v>0</v>
      </c>
      <c r="V41" s="145">
        <f t="shared" si="35"/>
        <v>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 t="str">
        <f t="shared" si="39"/>
        <v/>
      </c>
      <c r="AF41" s="287" t="str">
        <f>IF(ISBLANK('Item List'!B37),"",'Item List'!B37)</f>
        <v/>
      </c>
      <c r="AG41" s="287" t="str">
        <f>IF(ISBLANK('Item List'!C37),"",'Item List'!C37)</f>
        <v/>
      </c>
      <c r="AH41" s="288" t="str">
        <f>IF(ISBLANK('Item List'!AL37),0,'Item List'!AL37)</f>
        <v/>
      </c>
      <c r="AI41" s="145">
        <f>IF(ISBLANK('Item List'!AM37),0,'Item List'!AM37)</f>
        <v>0</v>
      </c>
      <c r="AJ41" s="145">
        <f t="shared" si="24"/>
        <v>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 t="str">
        <f t="shared" si="37"/>
        <v/>
      </c>
      <c r="B42" s="287" t="str">
        <f>IF(ISBLANK('Item List'!B38),"",'Item List'!B38)</f>
        <v/>
      </c>
      <c r="C42" s="287" t="str">
        <f>IF(ISBLANK('Item List'!C38),"",'Item List'!C38)</f>
        <v/>
      </c>
      <c r="D42" s="288" t="str">
        <f>IF(ISBLANK('Item List'!AL38),0,'Item List'!AL38)</f>
        <v/>
      </c>
      <c r="E42" s="145">
        <f>IF(ISBLANK('Item List'!AM38),0,'Item List'!AM38)</f>
        <v>0</v>
      </c>
      <c r="F42" s="145">
        <f t="shared" si="20"/>
        <v>0</v>
      </c>
      <c r="G42" s="167"/>
      <c r="H42" s="102">
        <f t="shared" si="21"/>
        <v>0</v>
      </c>
      <c r="I42" s="169"/>
      <c r="J42" s="102">
        <f t="shared" si="31"/>
        <v>0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 t="str">
        <f t="shared" si="38"/>
        <v/>
      </c>
      <c r="R42" s="287" t="str">
        <f>IF(ISBLANK('Item List'!B38),"",'Item List'!B38)</f>
        <v/>
      </c>
      <c r="S42" s="287" t="str">
        <f>IF(ISBLANK('Item List'!C38),"",'Item List'!C38)</f>
        <v/>
      </c>
      <c r="T42" s="288" t="str">
        <f>IF(ISBLANK('Item List'!AL38),0,'Item List'!AL38)</f>
        <v/>
      </c>
      <c r="U42" s="145">
        <f>IF(ISBLANK('Item List'!AM38),0,'Item List'!AM38)</f>
        <v>0</v>
      </c>
      <c r="V42" s="145">
        <f t="shared" si="35"/>
        <v>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 t="str">
        <f t="shared" si="39"/>
        <v/>
      </c>
      <c r="AF42" s="287" t="str">
        <f>IF(ISBLANK('Item List'!B38),"",'Item List'!B38)</f>
        <v/>
      </c>
      <c r="AG42" s="287" t="str">
        <f>IF(ISBLANK('Item List'!C38),"",'Item List'!C38)</f>
        <v/>
      </c>
      <c r="AH42" s="288" t="str">
        <f>IF(ISBLANK('Item List'!AL38),0,'Item List'!AL38)</f>
        <v/>
      </c>
      <c r="AI42" s="145">
        <f>IF(ISBLANK('Item List'!AM38),0,'Item List'!AM38)</f>
        <v>0</v>
      </c>
      <c r="AJ42" s="145">
        <f t="shared" si="24"/>
        <v>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 t="str">
        <f t="shared" si="37"/>
        <v/>
      </c>
      <c r="B43" s="287" t="str">
        <f>IF(ISBLANK('Item List'!B39),"",'Item List'!B39)</f>
        <v/>
      </c>
      <c r="C43" s="287" t="str">
        <f>IF(ISBLANK('Item List'!C39),"",'Item List'!C39)</f>
        <v/>
      </c>
      <c r="D43" s="288" t="str">
        <f>IF(ISBLANK('Item List'!AL39),0,'Item List'!AL39)</f>
        <v/>
      </c>
      <c r="E43" s="145">
        <f>IF(ISBLANK('Item List'!AM39),0,'Item List'!AM39)</f>
        <v>0</v>
      </c>
      <c r="F43" s="145">
        <f t="shared" si="20"/>
        <v>0</v>
      </c>
      <c r="G43" s="167"/>
      <c r="H43" s="102">
        <f t="shared" si="21"/>
        <v>0</v>
      </c>
      <c r="I43" s="169"/>
      <c r="J43" s="102">
        <f t="shared" si="31"/>
        <v>0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 t="str">
        <f t="shared" si="38"/>
        <v/>
      </c>
      <c r="R43" s="287" t="str">
        <f>IF(ISBLANK('Item List'!B39),"",'Item List'!B39)</f>
        <v/>
      </c>
      <c r="S43" s="287" t="str">
        <f>IF(ISBLANK('Item List'!C39),"",'Item List'!C39)</f>
        <v/>
      </c>
      <c r="T43" s="288" t="str">
        <f>IF(ISBLANK('Item List'!AL39),0,'Item List'!AL39)</f>
        <v/>
      </c>
      <c r="U43" s="145">
        <f>IF(ISBLANK('Item List'!AM39),0,'Item List'!AM39)</f>
        <v>0</v>
      </c>
      <c r="V43" s="145">
        <f t="shared" si="35"/>
        <v>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 t="str">
        <f t="shared" si="39"/>
        <v/>
      </c>
      <c r="AF43" s="287" t="str">
        <f>IF(ISBLANK('Item List'!B39),"",'Item List'!B39)</f>
        <v/>
      </c>
      <c r="AG43" s="287" t="str">
        <f>IF(ISBLANK('Item List'!C39),"",'Item List'!C39)</f>
        <v/>
      </c>
      <c r="AH43" s="288" t="str">
        <f>IF(ISBLANK('Item List'!AL39),0,'Item List'!AL39)</f>
        <v/>
      </c>
      <c r="AI43" s="145">
        <f>IF(ISBLANK('Item List'!AM39),0,'Item List'!AM39)</f>
        <v>0</v>
      </c>
      <c r="AJ43" s="145">
        <f t="shared" si="24"/>
        <v>0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 t="str">
        <f t="shared" si="37"/>
        <v/>
      </c>
      <c r="B44" s="287" t="str">
        <f>IF(ISBLANK('Item List'!B40),"",'Item List'!B40)</f>
        <v/>
      </c>
      <c r="C44" s="287" t="str">
        <f>IF(ISBLANK('Item List'!C40),"",'Item List'!C40)</f>
        <v/>
      </c>
      <c r="D44" s="288" t="str">
        <f>IF(ISBLANK('Item List'!AL40),0,'Item List'!AL40)</f>
        <v/>
      </c>
      <c r="E44" s="145">
        <f>IF(ISBLANK('Item List'!AM40),0,'Item List'!AM40)</f>
        <v>0</v>
      </c>
      <c r="F44" s="145">
        <f t="shared" si="20"/>
        <v>0</v>
      </c>
      <c r="G44" s="167"/>
      <c r="H44" s="102">
        <f t="shared" si="21"/>
        <v>0</v>
      </c>
      <c r="I44" s="169"/>
      <c r="J44" s="102">
        <f t="shared" si="31"/>
        <v>0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 t="str">
        <f t="shared" si="38"/>
        <v/>
      </c>
      <c r="R44" s="287" t="str">
        <f>IF(ISBLANK('Item List'!B40),"",'Item List'!B40)</f>
        <v/>
      </c>
      <c r="S44" s="287" t="str">
        <f>IF(ISBLANK('Item List'!C40),"",'Item List'!C40)</f>
        <v/>
      </c>
      <c r="T44" s="288" t="str">
        <f>IF(ISBLANK('Item List'!AL40),0,'Item List'!AL40)</f>
        <v/>
      </c>
      <c r="U44" s="145">
        <f>IF(ISBLANK('Item List'!AM40),0,'Item List'!AM40)</f>
        <v>0</v>
      </c>
      <c r="V44" s="145">
        <f t="shared" si="35"/>
        <v>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 t="str">
        <f t="shared" si="39"/>
        <v/>
      </c>
      <c r="AF44" s="287" t="str">
        <f>IF(ISBLANK('Item List'!B40),"",'Item List'!B40)</f>
        <v/>
      </c>
      <c r="AG44" s="287" t="str">
        <f>IF(ISBLANK('Item List'!C40),"",'Item List'!C40)</f>
        <v/>
      </c>
      <c r="AH44" s="288" t="str">
        <f>IF(ISBLANK('Item List'!AL40),0,'Item List'!AL40)</f>
        <v/>
      </c>
      <c r="AI44" s="145">
        <f>IF(ISBLANK('Item List'!AM40),0,'Item List'!AM40)</f>
        <v>0</v>
      </c>
      <c r="AJ44" s="145">
        <f t="shared" si="24"/>
        <v>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 t="str">
        <f t="shared" si="37"/>
        <v/>
      </c>
      <c r="B45" s="287" t="str">
        <f>IF(ISBLANK('Item List'!B41),"",'Item List'!B41)</f>
        <v/>
      </c>
      <c r="C45" s="287" t="str">
        <f>IF(ISBLANK('Item List'!C41),"",'Item List'!C41)</f>
        <v/>
      </c>
      <c r="D45" s="288" t="str">
        <f>IF(ISBLANK('Item List'!AL41),0,'Item List'!AL41)</f>
        <v/>
      </c>
      <c r="E45" s="145">
        <f>IF(ISBLANK('Item List'!AM41),0,'Item List'!AM41)</f>
        <v>0</v>
      </c>
      <c r="F45" s="145">
        <f t="shared" si="20"/>
        <v>0</v>
      </c>
      <c r="G45" s="167"/>
      <c r="H45" s="102">
        <f t="shared" si="21"/>
        <v>0</v>
      </c>
      <c r="I45" s="169"/>
      <c r="J45" s="102">
        <f t="shared" si="31"/>
        <v>0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 t="str">
        <f t="shared" si="38"/>
        <v/>
      </c>
      <c r="R45" s="287" t="str">
        <f>IF(ISBLANK('Item List'!B41),"",'Item List'!B41)</f>
        <v/>
      </c>
      <c r="S45" s="287" t="str">
        <f>IF(ISBLANK('Item List'!C41),"",'Item List'!C41)</f>
        <v/>
      </c>
      <c r="T45" s="288" t="str">
        <f>IF(ISBLANK('Item List'!AL41),0,'Item List'!AL41)</f>
        <v/>
      </c>
      <c r="U45" s="145">
        <f>IF(ISBLANK('Item List'!AM41),0,'Item List'!AM41)</f>
        <v>0</v>
      </c>
      <c r="V45" s="145">
        <f t="shared" si="35"/>
        <v>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 t="str">
        <f t="shared" si="39"/>
        <v/>
      </c>
      <c r="AF45" s="287" t="str">
        <f>IF(ISBLANK('Item List'!B41),"",'Item List'!B41)</f>
        <v/>
      </c>
      <c r="AG45" s="287" t="str">
        <f>IF(ISBLANK('Item List'!C41),"",'Item List'!C41)</f>
        <v/>
      </c>
      <c r="AH45" s="288" t="str">
        <f>IF(ISBLANK('Item List'!AL41),0,'Item List'!AL41)</f>
        <v/>
      </c>
      <c r="AI45" s="145">
        <f>IF(ISBLANK('Item List'!AM41),0,'Item List'!AM41)</f>
        <v>0</v>
      </c>
      <c r="AJ45" s="145">
        <f t="shared" si="24"/>
        <v>0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 t="str">
        <f t="shared" si="37"/>
        <v/>
      </c>
      <c r="B46" s="287" t="str">
        <f>IF(ISBLANK('Item List'!B42),"",'Item List'!B42)</f>
        <v/>
      </c>
      <c r="C46" s="287" t="str">
        <f>IF(ISBLANK('Item List'!C42),"",'Item List'!C42)</f>
        <v/>
      </c>
      <c r="D46" s="288" t="str">
        <f>IF(ISBLANK('Item List'!AL42),0,'Item List'!AL42)</f>
        <v/>
      </c>
      <c r="E46" s="145">
        <f>IF(ISBLANK('Item List'!AM42),0,'Item List'!AM42)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1"/>
        <v>0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 t="str">
        <f t="shared" si="38"/>
        <v/>
      </c>
      <c r="R46" s="287" t="str">
        <f>IF(ISBLANK('Item List'!B42),"",'Item List'!B42)</f>
        <v/>
      </c>
      <c r="S46" s="287" t="str">
        <f>IF(ISBLANK('Item List'!C42),"",'Item List'!C42)</f>
        <v/>
      </c>
      <c r="T46" s="288" t="str">
        <f>IF(ISBLANK('Item List'!AL42),0,'Item List'!AL42)</f>
        <v/>
      </c>
      <c r="U46" s="145">
        <f>IF(ISBLANK('Item List'!AM42),0,'Item List'!AM42)</f>
        <v>0</v>
      </c>
      <c r="V46" s="145">
        <f t="shared" si="35"/>
        <v>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 t="str">
        <f t="shared" si="39"/>
        <v/>
      </c>
      <c r="AF46" s="287" t="str">
        <f>IF(ISBLANK('Item List'!B42),"",'Item List'!B42)</f>
        <v/>
      </c>
      <c r="AG46" s="287" t="str">
        <f>IF(ISBLANK('Item List'!C42),"",'Item List'!C42)</f>
        <v/>
      </c>
      <c r="AH46" s="288" t="str">
        <f>IF(ISBLANK('Item List'!AL42),0,'Item List'!AL42)</f>
        <v/>
      </c>
      <c r="AI46" s="145">
        <f>IF(ISBLANK('Item List'!AM42),0,'Item List'!AM42)</f>
        <v>0</v>
      </c>
      <c r="AJ46" s="145">
        <f t="shared" si="24"/>
        <v>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 t="str">
        <f t="shared" si="37"/>
        <v/>
      </c>
      <c r="B47" s="287" t="str">
        <f>IF(ISBLANK('Item List'!B43),"",'Item List'!B43)</f>
        <v/>
      </c>
      <c r="C47" s="287" t="str">
        <f>IF(ISBLANK('Item List'!C43),"",'Item List'!C43)</f>
        <v/>
      </c>
      <c r="D47" s="288" t="str">
        <f>IF(ISBLANK('Item List'!AL43),0,'Item List'!AL43)</f>
        <v/>
      </c>
      <c r="E47" s="145">
        <f>IF(ISBLANK('Item List'!AM43),0,'Item List'!AM43)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1"/>
        <v>0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 t="str">
        <f t="shared" si="38"/>
        <v/>
      </c>
      <c r="R47" s="287" t="str">
        <f>IF(ISBLANK('Item List'!B43),"",'Item List'!B43)</f>
        <v/>
      </c>
      <c r="S47" s="287" t="str">
        <f>IF(ISBLANK('Item List'!C43),"",'Item List'!C43)</f>
        <v/>
      </c>
      <c r="T47" s="288" t="str">
        <f>IF(ISBLANK('Item List'!AL43),0,'Item List'!AL43)</f>
        <v/>
      </c>
      <c r="U47" s="145">
        <f>IF(ISBLANK('Item List'!AM43),0,'Item List'!AM43)</f>
        <v>0</v>
      </c>
      <c r="V47" s="145">
        <f t="shared" si="35"/>
        <v>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 t="str">
        <f t="shared" si="39"/>
        <v/>
      </c>
      <c r="AF47" s="287" t="str">
        <f>IF(ISBLANK('Item List'!B43),"",'Item List'!B43)</f>
        <v/>
      </c>
      <c r="AG47" s="287" t="str">
        <f>IF(ISBLANK('Item List'!C43),"",'Item List'!C43)</f>
        <v/>
      </c>
      <c r="AH47" s="288" t="str">
        <f>IF(ISBLANK('Item List'!AL43),0,'Item List'!AL43)</f>
        <v/>
      </c>
      <c r="AI47" s="145">
        <f>IF(ISBLANK('Item List'!AM43),0,'Item List'!AM43)</f>
        <v>0</v>
      </c>
      <c r="AJ47" s="145">
        <f t="shared" si="24"/>
        <v>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 t="str">
        <f t="shared" si="37"/>
        <v/>
      </c>
      <c r="B48" s="287" t="str">
        <f>IF(ISBLANK('Item List'!B44),"",'Item List'!B44)</f>
        <v/>
      </c>
      <c r="C48" s="287" t="str">
        <f>IF(ISBLANK('Item List'!C44),"",'Item List'!C44)</f>
        <v/>
      </c>
      <c r="D48" s="288" t="str">
        <f>IF(ISBLANK('Item List'!AL44),0,'Item List'!AL44)</f>
        <v/>
      </c>
      <c r="E48" s="145">
        <f>IF(ISBLANK('Item List'!AM44),0,'Item List'!AM44)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1"/>
        <v>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 t="str">
        <f t="shared" si="38"/>
        <v/>
      </c>
      <c r="R48" s="287" t="str">
        <f>IF(ISBLANK('Item List'!B44),"",'Item List'!B44)</f>
        <v/>
      </c>
      <c r="S48" s="287" t="str">
        <f>IF(ISBLANK('Item List'!C44),"",'Item List'!C44)</f>
        <v/>
      </c>
      <c r="T48" s="288" t="str">
        <f>IF(ISBLANK('Item List'!AL44),0,'Item List'!AL44)</f>
        <v/>
      </c>
      <c r="U48" s="145">
        <f>IF(ISBLANK('Item List'!AM44),0,'Item List'!AM44)</f>
        <v>0</v>
      </c>
      <c r="V48" s="145">
        <f t="shared" si="35"/>
        <v>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 t="str">
        <f t="shared" si="39"/>
        <v/>
      </c>
      <c r="AF48" s="287" t="str">
        <f>IF(ISBLANK('Item List'!B44),"",'Item List'!B44)</f>
        <v/>
      </c>
      <c r="AG48" s="287" t="str">
        <f>IF(ISBLANK('Item List'!C44),"",'Item List'!C44)</f>
        <v/>
      </c>
      <c r="AH48" s="288" t="str">
        <f>IF(ISBLANK('Item List'!AL44),0,'Item List'!AL44)</f>
        <v/>
      </c>
      <c r="AI48" s="145">
        <f>IF(ISBLANK('Item List'!AM44),0,'Item List'!AM44)</f>
        <v>0</v>
      </c>
      <c r="AJ48" s="145">
        <f t="shared" si="24"/>
        <v>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 t="str">
        <f t="shared" si="37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List'!AL45),0,'Item List'!AL45)</f>
        <v/>
      </c>
      <c r="E49" s="145">
        <f>IF(ISBLANK('Item List'!AM45),0,'Item List'!AM45)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1"/>
        <v>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 t="str">
        <f t="shared" si="38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List'!AL45),0,'Item List'!AL45)</f>
        <v/>
      </c>
      <c r="U49" s="145">
        <f>IF(ISBLANK('Item List'!AM45),0,'Item List'!AM45)</f>
        <v>0</v>
      </c>
      <c r="V49" s="145">
        <f t="shared" si="35"/>
        <v>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 t="str">
        <f t="shared" si="39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List'!AL45),0,'Item List'!AL45)</f>
        <v/>
      </c>
      <c r="AI49" s="145">
        <f>IF(ISBLANK('Item List'!AM45),0,'Item List'!AM45)</f>
        <v>0</v>
      </c>
      <c r="AJ49" s="145">
        <f t="shared" si="24"/>
        <v>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 t="str">
        <f t="shared" si="37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List'!AL46),0,'Item List'!AL46)</f>
        <v/>
      </c>
      <c r="E50" s="145">
        <f>IF(ISBLANK('Item List'!AM46),0,'Item List'!AM46)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1"/>
        <v>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 t="str">
        <f t="shared" si="38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List'!AL46),0,'Item List'!AL46)</f>
        <v/>
      </c>
      <c r="U50" s="145">
        <f>IF(ISBLANK('Item List'!AM46),0,'Item List'!AM46)</f>
        <v>0</v>
      </c>
      <c r="V50" s="145">
        <f t="shared" si="35"/>
        <v>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 t="str">
        <f t="shared" si="39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List'!AL46),0,'Item List'!AL46)</f>
        <v/>
      </c>
      <c r="AI50" s="145">
        <f>IF(ISBLANK('Item List'!AM46),0,'Item List'!AM46)</f>
        <v>0</v>
      </c>
      <c r="AJ50" s="145">
        <f t="shared" si="24"/>
        <v>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 t="str">
        <f t="shared" si="37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List'!AL47),0,'Item List'!AL47)</f>
        <v/>
      </c>
      <c r="E51" s="145">
        <f>IF(ISBLANK('Item List'!AM47),0,'Item List'!AM47)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1"/>
        <v>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 t="str">
        <f t="shared" si="38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List'!AL47),0,'Item List'!AL47)</f>
        <v/>
      </c>
      <c r="U51" s="145">
        <f>IF(ISBLANK('Item List'!AM47),0,'Item List'!AM47)</f>
        <v>0</v>
      </c>
      <c r="V51" s="145">
        <f t="shared" si="35"/>
        <v>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 t="str">
        <f t="shared" si="39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List'!AL47),0,'Item List'!AL47)</f>
        <v/>
      </c>
      <c r="AI51" s="145">
        <f>IF(ISBLANK('Item List'!AM47),0,'Item List'!AM47)</f>
        <v>0</v>
      </c>
      <c r="AJ51" s="145">
        <f t="shared" si="24"/>
        <v>0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 t="str">
        <f t="shared" si="37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List'!AL48),0,'Item List'!AL48)</f>
        <v/>
      </c>
      <c r="E52" s="145">
        <f>IF(ISBLANK('Item List'!AM48),0,'Item List'!AM48)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List'!AL48),0,'Item List'!AL48)</f>
        <v/>
      </c>
      <c r="U52" s="145">
        <f>IF(ISBLANK('Item List'!AM48),0,'Item List'!AM48)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List'!AL48),0,'Item List'!AL48)</f>
        <v/>
      </c>
      <c r="AI52" s="145">
        <f>IF(ISBLANK('Item List'!AM48),0,'Item List'!AM48)</f>
        <v>0</v>
      </c>
      <c r="AJ52" s="145">
        <f t="shared" si="24"/>
        <v>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 t="str">
        <f t="shared" si="37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List'!AL49),0,'Item List'!AL49)</f>
        <v/>
      </c>
      <c r="E53" s="145">
        <f>IF(ISBLANK('Item List'!AM49),0,'Item List'!AM49)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List'!AL49),0,'Item List'!AL49)</f>
        <v/>
      </c>
      <c r="U53" s="145">
        <f>IF(ISBLANK('Item List'!AM49),0,'Item List'!AM49)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List'!AL49),0,'Item List'!AL49)</f>
        <v/>
      </c>
      <c r="AI53" s="145">
        <f>IF(ISBLANK('Item List'!AM49),0,'Item List'!AM49)</f>
        <v>0</v>
      </c>
      <c r="AJ53" s="145">
        <f t="shared" si="24"/>
        <v>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 t="str">
        <f t="shared" si="37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List'!AL50),0,'Item List'!AL50)</f>
        <v/>
      </c>
      <c r="E54" s="145">
        <f>IF(ISBLANK('Item List'!AM50),0,'Item List'!AM50)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List'!AL50),0,'Item List'!AL50)</f>
        <v/>
      </c>
      <c r="U54" s="145">
        <f>IF(ISBLANK('Item List'!AM50),0,'Item List'!AM50)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List'!AL50),0,'Item List'!AL50)</f>
        <v/>
      </c>
      <c r="AI54" s="145">
        <f>IF(ISBLANK('Item List'!AM50),0,'Item List'!AM50)</f>
        <v>0</v>
      </c>
      <c r="AJ54" s="145">
        <f t="shared" si="24"/>
        <v>0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 t="str">
        <f t="shared" si="37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List'!AL51),0,'Item List'!AL51)</f>
        <v/>
      </c>
      <c r="E55" s="145">
        <f>IF(ISBLANK('Item List'!AM51),0,'Item List'!AM51)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List'!AL51),0,'Item List'!AL51)</f>
        <v/>
      </c>
      <c r="U55" s="145">
        <f>IF(ISBLANK('Item List'!AM51),0,'Item List'!AM51)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List'!AL51),0,'Item List'!AL51)</f>
        <v/>
      </c>
      <c r="AI55" s="145">
        <f>IF(ISBLANK('Item List'!AM51),0,'Item List'!AM51)</f>
        <v>0</v>
      </c>
      <c r="AJ55" s="145">
        <f t="shared" si="24"/>
        <v>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1145892.5</v>
      </c>
      <c r="G56" s="149"/>
      <c r="H56" s="149">
        <f>IF(SUM(H32:H55)=0,"",SUM(H32:H55)+H30)</f>
        <v>1089198.83</v>
      </c>
      <c r="I56" s="149"/>
      <c r="J56" s="149">
        <f>IF(SUM(J32:J55)=0,"",SUM(J32:J55)+J30)</f>
        <v>1232539.96</v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8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1145892.5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1145892.5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Rock Road Companies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1089198.83</v>
      </c>
      <c r="I57" s="104">
        <f>I56</f>
        <v>0</v>
      </c>
      <c r="J57" s="104">
        <f>J56</f>
        <v>1232539.96</v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Rock Road Companies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Rock Road Companies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List'!AL52),0,'Item List'!AL52)</f>
        <v/>
      </c>
      <c r="E58" s="145">
        <f>IF(ISBLANK('Item List'!AM52),0,'Item List'!AM52)</f>
        <v>0</v>
      </c>
      <c r="F58" s="145">
        <f t="shared" ref="F58:F81" si="40">IF(AND(ISNUMBER($D58),ISNUMBER(E58)),$D58*E58,0)</f>
        <v>0</v>
      </c>
      <c r="G58" s="389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List'!AZ46),"",'Item List'!AZ46)</f>
        <v/>
      </c>
      <c r="S58" s="287" t="str">
        <f>IF(ISBLANK('Item List'!BA46),"",'Item List'!BA46)</f>
        <v/>
      </c>
      <c r="T58" s="288">
        <f>IF(ISBLANK('Item List'!BB46),0,'Item List'!BB46)</f>
        <v>0</v>
      </c>
      <c r="U58" s="145">
        <f>IF(ISBLANK('Item List'!BC46),0,'Item List'!BC46)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List'!BN46),"",'Item List'!BN46)</f>
        <v/>
      </c>
      <c r="AG58" s="287" t="str">
        <f>IF(ISBLANK('Item List'!BO46),"",'Item List'!BO46)</f>
        <v/>
      </c>
      <c r="AH58" s="288">
        <f>IF(ISBLANK('Item List'!BP46),0,'Item List'!BP46)</f>
        <v>0</v>
      </c>
      <c r="AI58" s="145">
        <f>IF(ISBLANK('Item List'!BQ46),0,'Item List'!BQ46)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List'!AL53),0,'Item List'!AL53)</f>
        <v/>
      </c>
      <c r="E59" s="145">
        <f>IF(ISBLANK('Item List'!AM53),0,'Item List'!AM53)</f>
        <v>0</v>
      </c>
      <c r="F59" s="145">
        <f t="shared" si="40"/>
        <v>0</v>
      </c>
      <c r="G59" s="389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List'!AZ47),"",'Item List'!AZ47)</f>
        <v/>
      </c>
      <c r="S59" s="287" t="str">
        <f>IF(ISBLANK('Item List'!BA47),"",'Item List'!BA47)</f>
        <v/>
      </c>
      <c r="T59" s="288">
        <f>IF(ISBLANK('Item List'!BB47),0,'Item List'!BB47)</f>
        <v>0</v>
      </c>
      <c r="U59" s="145">
        <f>IF(ISBLANK('Item List'!BC47),0,'Item List'!BC47)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List'!BN47),"",'Item List'!BN47)</f>
        <v/>
      </c>
      <c r="AG59" s="287" t="str">
        <f>IF(ISBLANK('Item List'!BO47),"",'Item List'!BO47)</f>
        <v/>
      </c>
      <c r="AH59" s="288">
        <f>IF(ISBLANK('Item List'!BP47),0,'Item List'!BP47)</f>
        <v>0</v>
      </c>
      <c r="AI59" s="145">
        <f>IF(ISBLANK('Item List'!BQ47),0,'Item List'!BQ47)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List'!AL54),0,'Item List'!AL54)</f>
        <v/>
      </c>
      <c r="E60" s="145">
        <f>IF(ISBLANK('Item List'!AM54),0,'Item List'!AM54)</f>
        <v>0</v>
      </c>
      <c r="F60" s="145">
        <f t="shared" si="40"/>
        <v>0</v>
      </c>
      <c r="G60" s="389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List'!AZ48),"",'Item List'!AZ48)</f>
        <v/>
      </c>
      <c r="S60" s="287" t="str">
        <f>IF(ISBLANK('Item List'!BA48),"",'Item List'!BA48)</f>
        <v/>
      </c>
      <c r="T60" s="288">
        <f>IF(ISBLANK('Item List'!BB48),0,'Item List'!BB48)</f>
        <v>0</v>
      </c>
      <c r="U60" s="145">
        <f>IF(ISBLANK('Item List'!BC48),0,'Item List'!BC48)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List'!BN48),"",'Item List'!BN48)</f>
        <v/>
      </c>
      <c r="AG60" s="287" t="str">
        <f>IF(ISBLANK('Item List'!BO48),"",'Item List'!BO48)</f>
        <v/>
      </c>
      <c r="AH60" s="288">
        <f>IF(ISBLANK('Item List'!BP48),0,'Item List'!BP48)</f>
        <v>0</v>
      </c>
      <c r="AI60" s="145">
        <f>IF(ISBLANK('Item List'!BQ48),0,'Item List'!BQ48)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List'!AL55),0,'Item List'!AL55)</f>
        <v/>
      </c>
      <c r="E61" s="145">
        <f>IF(ISBLANK('Item List'!AM55),0,'Item List'!AM55)</f>
        <v>0</v>
      </c>
      <c r="F61" s="145">
        <f t="shared" si="40"/>
        <v>0</v>
      </c>
      <c r="G61" s="389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List'!AZ49),"",'Item List'!AZ49)</f>
        <v/>
      </c>
      <c r="S61" s="287" t="str">
        <f>IF(ISBLANK('Item List'!BA49),"",'Item List'!BA49)</f>
        <v/>
      </c>
      <c r="T61" s="288">
        <f>IF(ISBLANK('Item List'!BB49),0,'Item List'!BB49)</f>
        <v>0</v>
      </c>
      <c r="U61" s="145">
        <f>IF(ISBLANK('Item List'!BC49),0,'Item List'!BC49)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List'!BN49),"",'Item List'!BN49)</f>
        <v/>
      </c>
      <c r="AG61" s="287" t="str">
        <f>IF(ISBLANK('Item List'!BO49),"",'Item List'!BO49)</f>
        <v/>
      </c>
      <c r="AH61" s="288">
        <f>IF(ISBLANK('Item List'!BP49),0,'Item List'!BP49)</f>
        <v>0</v>
      </c>
      <c r="AI61" s="145">
        <f>IF(ISBLANK('Item List'!BQ49),0,'Item List'!BQ49)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List'!AL56),0,'Item List'!AL56)</f>
        <v/>
      </c>
      <c r="E62" s="145">
        <f>IF(ISBLANK('Item List'!AM56),0,'Item List'!AM56)</f>
        <v>0</v>
      </c>
      <c r="F62" s="145">
        <f t="shared" si="40"/>
        <v>0</v>
      </c>
      <c r="G62" s="389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List'!AZ50),"",'Item List'!AZ50)</f>
        <v/>
      </c>
      <c r="S62" s="287" t="str">
        <f>IF(ISBLANK('Item List'!BA50),"",'Item List'!BA50)</f>
        <v/>
      </c>
      <c r="T62" s="288">
        <f>IF(ISBLANK('Item List'!BB50),0,'Item List'!BB50)</f>
        <v>0</v>
      </c>
      <c r="U62" s="145">
        <f>IF(ISBLANK('Item List'!BC50),0,'Item List'!BC50)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List'!BN50),"",'Item List'!BN50)</f>
        <v/>
      </c>
      <c r="AG62" s="287" t="str">
        <f>IF(ISBLANK('Item List'!BO50),"",'Item List'!BO50)</f>
        <v/>
      </c>
      <c r="AH62" s="288">
        <f>IF(ISBLANK('Item List'!BP50),0,'Item List'!BP50)</f>
        <v>0</v>
      </c>
      <c r="AI62" s="145">
        <f>IF(ISBLANK('Item List'!BQ50),0,'Item List'!BQ50)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List'!AL57),0,'Item List'!AL57)</f>
        <v/>
      </c>
      <c r="E63" s="145">
        <f>IF(ISBLANK('Item List'!AM57),0,'Item List'!AM57)</f>
        <v>0</v>
      </c>
      <c r="F63" s="145">
        <f t="shared" si="40"/>
        <v>0</v>
      </c>
      <c r="G63" s="389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List'!AZ51),"",'Item List'!AZ51)</f>
        <v/>
      </c>
      <c r="S63" s="287" t="str">
        <f>IF(ISBLANK('Item List'!BA51),"",'Item List'!BA51)</f>
        <v/>
      </c>
      <c r="T63" s="288">
        <f>IF(ISBLANK('Item List'!BB51),0,'Item List'!BB51)</f>
        <v>0</v>
      </c>
      <c r="U63" s="145">
        <f>IF(ISBLANK('Item List'!BC51),0,'Item List'!BC51)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List'!BN51),"",'Item List'!BN51)</f>
        <v/>
      </c>
      <c r="AG63" s="287" t="str">
        <f>IF(ISBLANK('Item List'!BO51),"",'Item List'!BO51)</f>
        <v/>
      </c>
      <c r="AH63" s="288">
        <f>IF(ISBLANK('Item List'!BP51),0,'Item List'!BP51)</f>
        <v>0</v>
      </c>
      <c r="AI63" s="145">
        <f>IF(ISBLANK('Item List'!BQ51),0,'Item List'!BQ51)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List'!AL58),0,'Item List'!AL58)</f>
        <v/>
      </c>
      <c r="E64" s="145">
        <f>IF(ISBLANK('Item List'!AM58),0,'Item List'!AM58)</f>
        <v>0</v>
      </c>
      <c r="F64" s="145">
        <f t="shared" si="40"/>
        <v>0</v>
      </c>
      <c r="G64" s="389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List'!AZ52),"",'Item List'!AZ52)</f>
        <v/>
      </c>
      <c r="S64" s="287" t="str">
        <f>IF(ISBLANK('Item List'!BA52),"",'Item List'!BA52)</f>
        <v/>
      </c>
      <c r="T64" s="288">
        <f>IF(ISBLANK('Item List'!BB52),0,'Item List'!BB52)</f>
        <v>0</v>
      </c>
      <c r="U64" s="145">
        <f>IF(ISBLANK('Item List'!BC52),0,'Item List'!BC52)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List'!BN52),"",'Item List'!BN52)</f>
        <v/>
      </c>
      <c r="AG64" s="287" t="str">
        <f>IF(ISBLANK('Item List'!BO52),"",'Item List'!BO52)</f>
        <v/>
      </c>
      <c r="AH64" s="288">
        <f>IF(ISBLANK('Item List'!BP52),0,'Item List'!BP52)</f>
        <v>0</v>
      </c>
      <c r="AI64" s="145">
        <f>IF(ISBLANK('Item List'!BQ52),0,'Item List'!BQ52)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List'!AL59),0,'Item List'!AL59)</f>
        <v/>
      </c>
      <c r="E65" s="145">
        <f>IF(ISBLANK('Item List'!AM59),0,'Item List'!AM59)</f>
        <v>0</v>
      </c>
      <c r="F65" s="145">
        <f t="shared" si="40"/>
        <v>0</v>
      </c>
      <c r="G65" s="389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List'!AZ53),"",'Item List'!AZ53)</f>
        <v/>
      </c>
      <c r="S65" s="287" t="str">
        <f>IF(ISBLANK('Item List'!BA53),"",'Item List'!BA53)</f>
        <v/>
      </c>
      <c r="T65" s="288">
        <f>IF(ISBLANK('Item List'!BB53),0,'Item List'!BB53)</f>
        <v>0</v>
      </c>
      <c r="U65" s="145">
        <f>IF(ISBLANK('Item List'!BC53),0,'Item List'!BC53)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List'!BN53),"",'Item List'!BN53)</f>
        <v/>
      </c>
      <c r="AG65" s="287" t="str">
        <f>IF(ISBLANK('Item List'!BO53),"",'Item List'!BO53)</f>
        <v/>
      </c>
      <c r="AH65" s="288">
        <f>IF(ISBLANK('Item List'!BP53),0,'Item List'!BP53)</f>
        <v>0</v>
      </c>
      <c r="AI65" s="145">
        <f>IF(ISBLANK('Item List'!BQ53),0,'Item List'!BQ53)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List'!AL60),0,'Item List'!AL60)</f>
        <v/>
      </c>
      <c r="E66" s="145">
        <f>IF(ISBLANK('Item List'!AM60),0,'Item List'!AM60)</f>
        <v>0</v>
      </c>
      <c r="F66" s="145">
        <f t="shared" si="40"/>
        <v>0</v>
      </c>
      <c r="G66" s="389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List'!AZ54),"",'Item List'!AZ54)</f>
        <v/>
      </c>
      <c r="S66" s="287" t="str">
        <f>IF(ISBLANK('Item List'!BA54),"",'Item List'!BA54)</f>
        <v/>
      </c>
      <c r="T66" s="288">
        <f>IF(ISBLANK('Item List'!BB54),0,'Item List'!BB54)</f>
        <v>0</v>
      </c>
      <c r="U66" s="145">
        <f>IF(ISBLANK('Item List'!BC54),0,'Item List'!BC54)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List'!BN54),"",'Item List'!BN54)</f>
        <v/>
      </c>
      <c r="AG66" s="287" t="str">
        <f>IF(ISBLANK('Item List'!BO54),"",'Item List'!BO54)</f>
        <v/>
      </c>
      <c r="AH66" s="288">
        <f>IF(ISBLANK('Item List'!BP54),0,'Item List'!BP54)</f>
        <v>0</v>
      </c>
      <c r="AI66" s="145">
        <f>IF(ISBLANK('Item List'!BQ54),0,'Item List'!BQ54)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List'!AL61),0,'Item List'!AL61)</f>
        <v/>
      </c>
      <c r="E67" s="145">
        <f>IF(ISBLANK('Item List'!AM61),0,'Item List'!AM61)</f>
        <v>0</v>
      </c>
      <c r="F67" s="145">
        <f t="shared" si="40"/>
        <v>0</v>
      </c>
      <c r="G67" s="389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List'!AZ55),"",'Item List'!AZ55)</f>
        <v/>
      </c>
      <c r="S67" s="287" t="str">
        <f>IF(ISBLANK('Item List'!BA55),"",'Item List'!BA55)</f>
        <v/>
      </c>
      <c r="T67" s="288">
        <f>IF(ISBLANK('Item List'!BB55),0,'Item List'!BB55)</f>
        <v>0</v>
      </c>
      <c r="U67" s="145">
        <f>IF(ISBLANK('Item List'!BC55),0,'Item List'!BC55)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List'!BN55),"",'Item List'!BN55)</f>
        <v/>
      </c>
      <c r="AG67" s="287" t="str">
        <f>IF(ISBLANK('Item List'!BO55),"",'Item List'!BO55)</f>
        <v/>
      </c>
      <c r="AH67" s="288">
        <f>IF(ISBLANK('Item List'!BP55),0,'Item List'!BP55)</f>
        <v>0</v>
      </c>
      <c r="AI67" s="145">
        <f>IF(ISBLANK('Item List'!BQ55),0,'Item List'!BQ55)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List'!AL62),0,'Item List'!AL62)</f>
        <v/>
      </c>
      <c r="E68" s="145">
        <f>IF(ISBLANK('Item List'!AM62),0,'Item List'!AM62)</f>
        <v>0</v>
      </c>
      <c r="F68" s="145">
        <f t="shared" si="40"/>
        <v>0</v>
      </c>
      <c r="G68" s="389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List'!AZ56),"",'Item List'!AZ56)</f>
        <v/>
      </c>
      <c r="S68" s="287" t="str">
        <f>IF(ISBLANK('Item List'!BA56),"",'Item List'!BA56)</f>
        <v/>
      </c>
      <c r="T68" s="288">
        <f>IF(ISBLANK('Item List'!BB56),0,'Item List'!BB56)</f>
        <v>0</v>
      </c>
      <c r="U68" s="145">
        <f>IF(ISBLANK('Item List'!BC56),0,'Item List'!BC56)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List'!BN56),"",'Item List'!BN56)</f>
        <v/>
      </c>
      <c r="AG68" s="287" t="str">
        <f>IF(ISBLANK('Item List'!BO56),"",'Item List'!BO56)</f>
        <v/>
      </c>
      <c r="AH68" s="288">
        <f>IF(ISBLANK('Item List'!BP56),0,'Item List'!BP56)</f>
        <v>0</v>
      </c>
      <c r="AI68" s="145">
        <f>IF(ISBLANK('Item List'!BQ56),0,'Item List'!BQ56)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List'!AL63),0,'Item List'!AL63)</f>
        <v/>
      </c>
      <c r="E69" s="145">
        <f>IF(ISBLANK('Item List'!AM63),0,'Item List'!AM63)</f>
        <v>0</v>
      </c>
      <c r="F69" s="145">
        <f t="shared" si="40"/>
        <v>0</v>
      </c>
      <c r="G69" s="389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List'!AZ57),"",'Item List'!AZ57)</f>
        <v/>
      </c>
      <c r="S69" s="287" t="str">
        <f>IF(ISBLANK('Item List'!BA57),"",'Item List'!BA57)</f>
        <v/>
      </c>
      <c r="T69" s="288">
        <f>IF(ISBLANK('Item List'!BB57),0,'Item List'!BB57)</f>
        <v>0</v>
      </c>
      <c r="U69" s="145">
        <f>IF(ISBLANK('Item List'!BC57),0,'Item List'!BC57)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List'!BN57),"",'Item List'!BN57)</f>
        <v/>
      </c>
      <c r="AG69" s="287" t="str">
        <f>IF(ISBLANK('Item List'!BO57),"",'Item List'!BO57)</f>
        <v/>
      </c>
      <c r="AH69" s="288">
        <f>IF(ISBLANK('Item List'!BP57),0,'Item List'!BP57)</f>
        <v>0</v>
      </c>
      <c r="AI69" s="145">
        <f>IF(ISBLANK('Item List'!BQ57),0,'Item List'!BQ57)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List'!AL64),0,'Item List'!AL64)</f>
        <v>0</v>
      </c>
      <c r="E70" s="145">
        <f>IF(ISBLANK('Item List'!AM64),0,'Item List'!AM64)</f>
        <v>0</v>
      </c>
      <c r="F70" s="145">
        <f t="shared" si="40"/>
        <v>0</v>
      </c>
      <c r="G70" s="389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List'!AZ58),"",'Item List'!AZ58)</f>
        <v/>
      </c>
      <c r="S70" s="287" t="str">
        <f>IF(ISBLANK('Item List'!BA58),"",'Item List'!BA58)</f>
        <v/>
      </c>
      <c r="T70" s="288">
        <f>IF(ISBLANK('Item List'!BB58),0,'Item List'!BB58)</f>
        <v>0</v>
      </c>
      <c r="U70" s="145">
        <f>IF(ISBLANK('Item List'!BC58),0,'Item List'!BC58)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List'!BN58),"",'Item List'!BN58)</f>
        <v/>
      </c>
      <c r="AG70" s="287" t="str">
        <f>IF(ISBLANK('Item List'!BO58),"",'Item List'!BO58)</f>
        <v/>
      </c>
      <c r="AH70" s="288">
        <f>IF(ISBLANK('Item List'!BP58),0,'Item List'!BP58)</f>
        <v>0</v>
      </c>
      <c r="AI70" s="145">
        <f>IF(ISBLANK('Item List'!BQ58),0,'Item List'!BQ58)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List'!AL65),0,'Item List'!AL65)</f>
        <v>0</v>
      </c>
      <c r="E71" s="145">
        <f>IF(ISBLANK('Item List'!AM65),0,'Item List'!AM65)</f>
        <v>0</v>
      </c>
      <c r="F71" s="145">
        <f t="shared" si="40"/>
        <v>0</v>
      </c>
      <c r="G71" s="389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List'!AZ59),"",'Item List'!AZ59)</f>
        <v/>
      </c>
      <c r="S71" s="287" t="str">
        <f>IF(ISBLANK('Item List'!BA59),"",'Item List'!BA59)</f>
        <v/>
      </c>
      <c r="T71" s="288">
        <f>IF(ISBLANK('Item List'!BB59),0,'Item List'!BB59)</f>
        <v>0</v>
      </c>
      <c r="U71" s="145">
        <f>IF(ISBLANK('Item List'!BC59),0,'Item List'!BC59)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List'!BN59),"",'Item List'!BN59)</f>
        <v/>
      </c>
      <c r="AG71" s="287" t="str">
        <f>IF(ISBLANK('Item List'!BO59),"",'Item List'!BO59)</f>
        <v/>
      </c>
      <c r="AH71" s="288">
        <f>IF(ISBLANK('Item List'!BP59),0,'Item List'!BP59)</f>
        <v>0</v>
      </c>
      <c r="AI71" s="145">
        <f>IF(ISBLANK('Item List'!BQ59),0,'Item List'!BQ59)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List'!AL66),0,'Item List'!AL66)</f>
        <v>0</v>
      </c>
      <c r="E72" s="145">
        <f>IF(ISBLANK('Item List'!AM66),0,'Item List'!AM66)</f>
        <v>0</v>
      </c>
      <c r="F72" s="145">
        <f t="shared" si="40"/>
        <v>0</v>
      </c>
      <c r="G72" s="389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List'!AZ60),"",'Item List'!AZ60)</f>
        <v/>
      </c>
      <c r="S72" s="287" t="str">
        <f>IF(ISBLANK('Item List'!BA60),"",'Item List'!BA60)</f>
        <v/>
      </c>
      <c r="T72" s="288">
        <f>IF(ISBLANK('Item List'!BB60),0,'Item List'!BB60)</f>
        <v>0</v>
      </c>
      <c r="U72" s="145">
        <f>IF(ISBLANK('Item List'!BC60),0,'Item List'!BC60)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List'!BN60),"",'Item List'!BN60)</f>
        <v/>
      </c>
      <c r="AG72" s="287" t="str">
        <f>IF(ISBLANK('Item List'!BO60),"",'Item List'!BO60)</f>
        <v/>
      </c>
      <c r="AH72" s="288">
        <f>IF(ISBLANK('Item List'!BP60),0,'Item List'!BP60)</f>
        <v>0</v>
      </c>
      <c r="AI72" s="145">
        <f>IF(ISBLANK('Item List'!BQ60),0,'Item List'!BQ60)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List'!AL67),0,'Item List'!AL67)</f>
        <v>0</v>
      </c>
      <c r="E73" s="145">
        <f>IF(ISBLANK('Item List'!AM67),0,'Item List'!AM67)</f>
        <v>0</v>
      </c>
      <c r="F73" s="145">
        <f t="shared" si="40"/>
        <v>0</v>
      </c>
      <c r="G73" s="389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List'!AZ61),"",'Item List'!AZ61)</f>
        <v/>
      </c>
      <c r="S73" s="287" t="str">
        <f>IF(ISBLANK('Item List'!BA61),"",'Item List'!BA61)</f>
        <v/>
      </c>
      <c r="T73" s="288">
        <f>IF(ISBLANK('Item List'!BB61),0,'Item List'!BB61)</f>
        <v>0</v>
      </c>
      <c r="U73" s="145">
        <f>IF(ISBLANK('Item List'!BC61),0,'Item List'!BC61)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List'!BN61),"",'Item List'!BN61)</f>
        <v/>
      </c>
      <c r="AG73" s="287" t="str">
        <f>IF(ISBLANK('Item List'!BO61),"",'Item List'!BO61)</f>
        <v/>
      </c>
      <c r="AH73" s="288">
        <f>IF(ISBLANK('Item List'!BP61),0,'Item List'!BP61)</f>
        <v>0</v>
      </c>
      <c r="AI73" s="145">
        <f>IF(ISBLANK('Item List'!BQ61),0,'Item List'!BQ61)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List'!AL68),0,'Item List'!AL68)</f>
        <v>0</v>
      </c>
      <c r="E74" s="145">
        <f>IF(ISBLANK('Item List'!AM68),0,'Item List'!AM68)</f>
        <v>0</v>
      </c>
      <c r="F74" s="145">
        <f t="shared" si="40"/>
        <v>0</v>
      </c>
      <c r="G74" s="389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List'!AZ62),"",'Item List'!AZ62)</f>
        <v/>
      </c>
      <c r="S74" s="287" t="str">
        <f>IF(ISBLANK('Item List'!BA62),"",'Item List'!BA62)</f>
        <v/>
      </c>
      <c r="T74" s="288">
        <f>IF(ISBLANK('Item List'!BB62),0,'Item List'!BB62)</f>
        <v>0</v>
      </c>
      <c r="U74" s="145">
        <f>IF(ISBLANK('Item List'!BC62),0,'Item List'!BC62)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List'!BN62),"",'Item List'!BN62)</f>
        <v/>
      </c>
      <c r="AG74" s="287" t="str">
        <f>IF(ISBLANK('Item List'!BO62),"",'Item List'!BO62)</f>
        <v/>
      </c>
      <c r="AH74" s="288">
        <f>IF(ISBLANK('Item List'!BP62),0,'Item List'!BP62)</f>
        <v>0</v>
      </c>
      <c r="AI74" s="145">
        <f>IF(ISBLANK('Item List'!BQ62),0,'Item List'!BQ62)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List'!AL69),0,'Item List'!AL69)</f>
        <v>0</v>
      </c>
      <c r="E75" s="145">
        <f>IF(ISBLANK('Item List'!AM69),0,'Item List'!AM69)</f>
        <v>0</v>
      </c>
      <c r="F75" s="145">
        <f t="shared" si="40"/>
        <v>0</v>
      </c>
      <c r="G75" s="389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List'!AZ63),"",'Item List'!AZ63)</f>
        <v/>
      </c>
      <c r="S75" s="287" t="str">
        <f>IF(ISBLANK('Item List'!BA63),"",'Item List'!BA63)</f>
        <v/>
      </c>
      <c r="T75" s="288">
        <f>IF(ISBLANK('Item List'!BB63),0,'Item List'!BB63)</f>
        <v>0</v>
      </c>
      <c r="U75" s="145">
        <f>IF(ISBLANK('Item List'!BC63),0,'Item List'!BC63)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List'!BN63),"",'Item List'!BN63)</f>
        <v/>
      </c>
      <c r="AG75" s="287" t="str">
        <f>IF(ISBLANK('Item List'!BO63),"",'Item List'!BO63)</f>
        <v/>
      </c>
      <c r="AH75" s="288">
        <f>IF(ISBLANK('Item List'!BP63),0,'Item List'!BP63)</f>
        <v>0</v>
      </c>
      <c r="AI75" s="145">
        <f>IF(ISBLANK('Item List'!BQ63),0,'Item List'!BQ63)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List'!AL70),0,'Item List'!AL70)</f>
        <v>0</v>
      </c>
      <c r="E76" s="145">
        <f>IF(ISBLANK('Item List'!AM70),0,'Item List'!AM70)</f>
        <v>0</v>
      </c>
      <c r="F76" s="145">
        <f t="shared" si="40"/>
        <v>0</v>
      </c>
      <c r="G76" s="389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List'!AZ64),"",'Item List'!AZ64)</f>
        <v/>
      </c>
      <c r="S76" s="287" t="str">
        <f>IF(ISBLANK('Item List'!BA64),"",'Item List'!BA64)</f>
        <v/>
      </c>
      <c r="T76" s="288">
        <f>IF(ISBLANK('Item List'!BB64),0,'Item List'!BB64)</f>
        <v>0</v>
      </c>
      <c r="U76" s="145">
        <f>IF(ISBLANK('Item List'!BC64),0,'Item List'!BC64)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List'!BN64),"",'Item List'!BN64)</f>
        <v/>
      </c>
      <c r="AG76" s="287" t="str">
        <f>IF(ISBLANK('Item List'!BO64),"",'Item List'!BO64)</f>
        <v/>
      </c>
      <c r="AH76" s="288">
        <f>IF(ISBLANK('Item List'!BP64),0,'Item List'!BP64)</f>
        <v>0</v>
      </c>
      <c r="AI76" s="145">
        <f>IF(ISBLANK('Item List'!BQ64),0,'Item List'!BQ64)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List'!AL71),0,'Item List'!AL71)</f>
        <v>0</v>
      </c>
      <c r="E77" s="145">
        <f>IF(ISBLANK('Item List'!AM71),0,'Item List'!AM71)</f>
        <v>0</v>
      </c>
      <c r="F77" s="145">
        <f t="shared" si="40"/>
        <v>0</v>
      </c>
      <c r="G77" s="389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List'!AZ65),"",'Item List'!AZ65)</f>
        <v/>
      </c>
      <c r="S77" s="287" t="str">
        <f>IF(ISBLANK('Item List'!BA65),"",'Item List'!BA65)</f>
        <v/>
      </c>
      <c r="T77" s="288">
        <f>IF(ISBLANK('Item List'!BB65),0,'Item List'!BB65)</f>
        <v>0</v>
      </c>
      <c r="U77" s="145">
        <f>IF(ISBLANK('Item List'!BC65),0,'Item List'!BC65)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List'!BN65),"",'Item List'!BN65)</f>
        <v/>
      </c>
      <c r="AG77" s="287" t="str">
        <f>IF(ISBLANK('Item List'!BO65),"",'Item List'!BO65)</f>
        <v/>
      </c>
      <c r="AH77" s="288">
        <f>IF(ISBLANK('Item List'!BP65),0,'Item List'!BP65)</f>
        <v>0</v>
      </c>
      <c r="AI77" s="145">
        <f>IF(ISBLANK('Item List'!BQ65),0,'Item List'!BQ65)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List'!AL72),0,'Item List'!AL72)</f>
        <v>0</v>
      </c>
      <c r="E78" s="145">
        <f>IF(ISBLANK('Item List'!AM72),0,'Item List'!AM72)</f>
        <v>0</v>
      </c>
      <c r="F78" s="145">
        <f t="shared" si="40"/>
        <v>0</v>
      </c>
      <c r="G78" s="389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List'!AZ66),"",'Item List'!AZ66)</f>
        <v/>
      </c>
      <c r="S78" s="287" t="str">
        <f>IF(ISBLANK('Item List'!BA66),"",'Item List'!BA66)</f>
        <v/>
      </c>
      <c r="T78" s="288">
        <f>IF(ISBLANK('Item List'!BB66),0,'Item List'!BB66)</f>
        <v>0</v>
      </c>
      <c r="U78" s="145">
        <f>IF(ISBLANK('Item List'!BC66),0,'Item List'!BC66)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List'!BN66),"",'Item List'!BN66)</f>
        <v/>
      </c>
      <c r="AG78" s="287" t="str">
        <f>IF(ISBLANK('Item List'!BO66),"",'Item List'!BO66)</f>
        <v/>
      </c>
      <c r="AH78" s="288">
        <f>IF(ISBLANK('Item List'!BP66),0,'Item List'!BP66)</f>
        <v>0</v>
      </c>
      <c r="AI78" s="145">
        <f>IF(ISBLANK('Item List'!BQ66),0,'Item List'!BQ66)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List'!AL73),0,'Item List'!AL73)</f>
        <v>0</v>
      </c>
      <c r="E79" s="145">
        <f>IF(ISBLANK('Item List'!AM73),0,'Item List'!AM73)</f>
        <v>0</v>
      </c>
      <c r="F79" s="145">
        <f t="shared" si="40"/>
        <v>0</v>
      </c>
      <c r="G79" s="389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List'!AZ67),"",'Item List'!AZ67)</f>
        <v/>
      </c>
      <c r="S79" s="287" t="str">
        <f>IF(ISBLANK('Item List'!BA67),"",'Item List'!BA67)</f>
        <v/>
      </c>
      <c r="T79" s="288">
        <f>IF(ISBLANK('Item List'!BB67),0,'Item List'!BB67)</f>
        <v>0</v>
      </c>
      <c r="U79" s="145">
        <f>IF(ISBLANK('Item List'!BC67),0,'Item List'!BC67)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List'!BN67),"",'Item List'!BN67)</f>
        <v/>
      </c>
      <c r="AG79" s="287" t="str">
        <f>IF(ISBLANK('Item List'!BO67),"",'Item List'!BO67)</f>
        <v/>
      </c>
      <c r="AH79" s="288">
        <f>IF(ISBLANK('Item List'!BP67),0,'Item List'!BP67)</f>
        <v>0</v>
      </c>
      <c r="AI79" s="145">
        <f>IF(ISBLANK('Item List'!BQ67),0,'Item List'!BQ67)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List'!AL74),0,'Item List'!AL74)</f>
        <v>0</v>
      </c>
      <c r="E80" s="145">
        <f>IF(ISBLANK('Item List'!AM74),0,'Item List'!AM74)</f>
        <v>0</v>
      </c>
      <c r="F80" s="145">
        <f t="shared" si="40"/>
        <v>0</v>
      </c>
      <c r="G80" s="389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List'!AZ68),"",'Item List'!AZ68)</f>
        <v/>
      </c>
      <c r="S80" s="287" t="str">
        <f>IF(ISBLANK('Item List'!BA68),"",'Item List'!BA68)</f>
        <v/>
      </c>
      <c r="T80" s="288">
        <f>IF(ISBLANK('Item List'!BB68),0,'Item List'!BB68)</f>
        <v>0</v>
      </c>
      <c r="U80" s="145">
        <f>IF(ISBLANK('Item List'!BC68),0,'Item List'!BC68)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List'!BN68),"",'Item List'!BN68)</f>
        <v/>
      </c>
      <c r="AG80" s="287" t="str">
        <f>IF(ISBLANK('Item List'!BO68),"",'Item List'!BO68)</f>
        <v/>
      </c>
      <c r="AH80" s="288">
        <f>IF(ISBLANK('Item List'!BP68),0,'Item List'!BP68)</f>
        <v>0</v>
      </c>
      <c r="AI80" s="145">
        <f>IF(ISBLANK('Item List'!BQ68),0,'Item List'!BQ68)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List'!AL75),0,'Item List'!AL75)</f>
        <v>0</v>
      </c>
      <c r="E81" s="145">
        <f>IF(ISBLANK('Item List'!AM75),0,'Item List'!AM75)</f>
        <v>0</v>
      </c>
      <c r="F81" s="145">
        <f t="shared" si="40"/>
        <v>0</v>
      </c>
      <c r="G81" s="389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List'!AZ69),"",'Item List'!AZ69)</f>
        <v/>
      </c>
      <c r="S81" s="287" t="str">
        <f>IF(ISBLANK('Item List'!BA69),"",'Item List'!BA69)</f>
        <v/>
      </c>
      <c r="T81" s="288">
        <f>IF(ISBLANK('Item List'!BB69),0,'Item List'!BB69)</f>
        <v>0</v>
      </c>
      <c r="U81" s="145">
        <f>IF(ISBLANK('Item List'!BC69),0,'Item List'!BC69)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List'!BN69),"",'Item List'!BN69)</f>
        <v/>
      </c>
      <c r="AG81" s="287" t="str">
        <f>IF(ISBLANK('Item List'!BO69),"",'Item List'!BO69)</f>
        <v/>
      </c>
      <c r="AH81" s="288">
        <f>IF(ISBLANK('Item List'!BP69),0,'Item List'!BP69)</f>
        <v>0</v>
      </c>
      <c r="AI81" s="145">
        <f>IF(ISBLANK('Item List'!BQ69),0,'Item List'!BQ69)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Rock Road Companies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Rock Road Companies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Rock Road Companies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List'!AM70),0,'Item List'!AM70)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List'!AZ70),"",'Item List'!AZ70)</f>
        <v/>
      </c>
      <c r="S84" s="287" t="str">
        <f>IF(ISBLANK('Item List'!BA70),"",'Item List'!BA70)</f>
        <v/>
      </c>
      <c r="T84" s="288">
        <f>IF(ISBLANK('Item List'!BB70),0,'Item List'!BB70)</f>
        <v>0</v>
      </c>
      <c r="U84" s="145">
        <f>IF(ISBLANK('Item List'!BC70),0,'Item List'!BC70)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List'!BN70),"",'Item List'!BN70)</f>
        <v/>
      </c>
      <c r="AG84" s="287" t="str">
        <f>IF(ISBLANK('Item List'!BO70),"",'Item List'!BO70)</f>
        <v/>
      </c>
      <c r="AH84" s="288">
        <f>IF(ISBLANK('Item List'!BP70),0,'Item List'!BP70)</f>
        <v>0</v>
      </c>
      <c r="AI84" s="145">
        <f>IF(ISBLANK('Item List'!BQ70),0,'Item List'!BQ70)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List'!AM71),0,'Item List'!AM71)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List'!AZ71),"",'Item List'!AZ71)</f>
        <v/>
      </c>
      <c r="S85" s="287" t="str">
        <f>IF(ISBLANK('Item List'!BA71),"",'Item List'!BA71)</f>
        <v/>
      </c>
      <c r="T85" s="288">
        <f>IF(ISBLANK('Item List'!BB71),0,'Item List'!BB71)</f>
        <v>0</v>
      </c>
      <c r="U85" s="145">
        <f>IF(ISBLANK('Item List'!BC71),0,'Item List'!BC71)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List'!BN71),"",'Item List'!BN71)</f>
        <v/>
      </c>
      <c r="AG85" s="287" t="str">
        <f>IF(ISBLANK('Item List'!BO71),"",'Item List'!BO71)</f>
        <v/>
      </c>
      <c r="AH85" s="288">
        <f>IF(ISBLANK('Item List'!BP71),0,'Item List'!BP71)</f>
        <v>0</v>
      </c>
      <c r="AI85" s="145">
        <f>IF(ISBLANK('Item List'!BQ71),0,'Item List'!BQ71)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List'!AM72),0,'Item List'!AM72)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List'!AZ72),"",'Item List'!AZ72)</f>
        <v/>
      </c>
      <c r="S86" s="287" t="str">
        <f>IF(ISBLANK('Item List'!BA72),"",'Item List'!BA72)</f>
        <v/>
      </c>
      <c r="T86" s="288">
        <f>IF(ISBLANK('Item List'!BB72),0,'Item List'!BB72)</f>
        <v>0</v>
      </c>
      <c r="U86" s="145">
        <f>IF(ISBLANK('Item List'!BC72),0,'Item List'!BC72)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List'!BN72),"",'Item List'!BN72)</f>
        <v/>
      </c>
      <c r="AG86" s="287" t="str">
        <f>IF(ISBLANK('Item List'!BO72),"",'Item List'!BO72)</f>
        <v/>
      </c>
      <c r="AH86" s="288">
        <f>IF(ISBLANK('Item List'!BP72),0,'Item List'!BP72)</f>
        <v>0</v>
      </c>
      <c r="AI86" s="145">
        <f>IF(ISBLANK('Item List'!BQ72),0,'Item List'!BQ72)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List'!AM73),0,'Item List'!AM73)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List'!AZ73),"",'Item List'!AZ73)</f>
        <v/>
      </c>
      <c r="S87" s="287" t="str">
        <f>IF(ISBLANK('Item List'!BA73),"",'Item List'!BA73)</f>
        <v/>
      </c>
      <c r="T87" s="288">
        <f>IF(ISBLANK('Item List'!BB73),0,'Item List'!BB73)</f>
        <v>0</v>
      </c>
      <c r="U87" s="145">
        <f>IF(ISBLANK('Item List'!BC73),0,'Item List'!BC73)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List'!BN73),"",'Item List'!BN73)</f>
        <v/>
      </c>
      <c r="AG87" s="287" t="str">
        <f>IF(ISBLANK('Item List'!BO73),"",'Item List'!BO73)</f>
        <v/>
      </c>
      <c r="AH87" s="288">
        <f>IF(ISBLANK('Item List'!BP73),0,'Item List'!BP73)</f>
        <v>0</v>
      </c>
      <c r="AI87" s="145">
        <f>IF(ISBLANK('Item List'!BQ73),0,'Item List'!BQ73)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List'!AM74),0,'Item List'!AM74)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List'!AZ74),"",'Item List'!AZ74)</f>
        <v/>
      </c>
      <c r="S88" s="287" t="str">
        <f>IF(ISBLANK('Item List'!BA74),"",'Item List'!BA74)</f>
        <v/>
      </c>
      <c r="T88" s="288">
        <f>IF(ISBLANK('Item List'!BB74),0,'Item List'!BB74)</f>
        <v>0</v>
      </c>
      <c r="U88" s="145">
        <f>IF(ISBLANK('Item List'!BC74),0,'Item List'!BC74)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List'!BN74),"",'Item List'!BN74)</f>
        <v/>
      </c>
      <c r="AG88" s="287" t="str">
        <f>IF(ISBLANK('Item List'!BO74),"",'Item List'!BO74)</f>
        <v/>
      </c>
      <c r="AH88" s="288">
        <f>IF(ISBLANK('Item List'!BP74),0,'Item List'!BP74)</f>
        <v>0</v>
      </c>
      <c r="AI88" s="145">
        <f>IF(ISBLANK('Item List'!BQ74),0,'Item List'!BQ74)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List'!AM75),0,'Item List'!AM75)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List'!AZ75),"",'Item List'!AZ75)</f>
        <v/>
      </c>
      <c r="S89" s="287" t="str">
        <f>IF(ISBLANK('Item List'!BA75),"",'Item List'!BA75)</f>
        <v/>
      </c>
      <c r="T89" s="288">
        <f>IF(ISBLANK('Item List'!BB75),0,'Item List'!BB75)</f>
        <v>0</v>
      </c>
      <c r="U89" s="145">
        <f>IF(ISBLANK('Item List'!BC75),0,'Item List'!BC75)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List'!BN75),"",'Item List'!BN75)</f>
        <v/>
      </c>
      <c r="AG89" s="287" t="str">
        <f>IF(ISBLANK('Item List'!BO75),"",'Item List'!BO75)</f>
        <v/>
      </c>
      <c r="AH89" s="288">
        <f>IF(ISBLANK('Item List'!BP75),0,'Item List'!BP75)</f>
        <v>0</v>
      </c>
      <c r="AI89" s="145">
        <f>IF(ISBLANK('Item List'!BQ75),0,'Item List'!BQ75)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List'!AM76),0,'Item List'!AM76)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List'!AZ76),"",'Item List'!AZ76)</f>
        <v/>
      </c>
      <c r="S90" s="287" t="str">
        <f>IF(ISBLANK('Item List'!BA76),"",'Item List'!BA76)</f>
        <v/>
      </c>
      <c r="T90" s="288">
        <f>IF(ISBLANK('Item List'!BB76),0,'Item List'!BB76)</f>
        <v>0</v>
      </c>
      <c r="U90" s="145">
        <f>IF(ISBLANK('Item List'!BC76),0,'Item List'!BC76)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List'!BN76),"",'Item List'!BN76)</f>
        <v/>
      </c>
      <c r="AG90" s="287" t="str">
        <f>IF(ISBLANK('Item List'!BO76),"",'Item List'!BO76)</f>
        <v/>
      </c>
      <c r="AH90" s="288">
        <f>IF(ISBLANK('Item List'!BP76),0,'Item List'!BP76)</f>
        <v>0</v>
      </c>
      <c r="AI90" s="145">
        <f>IF(ISBLANK('Item List'!BQ76),0,'Item List'!BQ76)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List'!AM77),0,'Item List'!AM77)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List'!AZ77),"",'Item List'!AZ77)</f>
        <v/>
      </c>
      <c r="S91" s="287" t="str">
        <f>IF(ISBLANK('Item List'!BA77),"",'Item List'!BA77)</f>
        <v/>
      </c>
      <c r="T91" s="288">
        <f>IF(ISBLANK('Item List'!BB77),0,'Item List'!BB77)</f>
        <v>0</v>
      </c>
      <c r="U91" s="145">
        <f>IF(ISBLANK('Item List'!BC77),0,'Item List'!BC77)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List'!BN77),"",'Item List'!BN77)</f>
        <v/>
      </c>
      <c r="AG91" s="287" t="str">
        <f>IF(ISBLANK('Item List'!BO77),"",'Item List'!BO77)</f>
        <v/>
      </c>
      <c r="AH91" s="288">
        <f>IF(ISBLANK('Item List'!BP77),0,'Item List'!BP77)</f>
        <v>0</v>
      </c>
      <c r="AI91" s="145">
        <f>IF(ISBLANK('Item List'!BQ77),0,'Item List'!BQ77)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List'!AM78),0,'Item List'!AM78)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List'!AZ78),"",'Item List'!AZ78)</f>
        <v/>
      </c>
      <c r="S92" s="287" t="str">
        <f>IF(ISBLANK('Item List'!BA78),"",'Item List'!BA78)</f>
        <v/>
      </c>
      <c r="T92" s="288">
        <f>IF(ISBLANK('Item List'!BB78),0,'Item List'!BB78)</f>
        <v>0</v>
      </c>
      <c r="U92" s="145">
        <f>IF(ISBLANK('Item List'!BC78),0,'Item List'!BC78)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List'!BN78),"",'Item List'!BN78)</f>
        <v/>
      </c>
      <c r="AG92" s="287" t="str">
        <f>IF(ISBLANK('Item List'!BO78),"",'Item List'!BO78)</f>
        <v/>
      </c>
      <c r="AH92" s="288">
        <f>IF(ISBLANK('Item List'!BP78),0,'Item List'!BP78)</f>
        <v>0</v>
      </c>
      <c r="AI92" s="145">
        <f>IF(ISBLANK('Item List'!BQ78),0,'Item List'!BQ78)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List'!AM79),0,'Item List'!AM79)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List'!AZ79),"",'Item List'!AZ79)</f>
        <v/>
      </c>
      <c r="S93" s="287" t="str">
        <f>IF(ISBLANK('Item List'!BA79),"",'Item List'!BA79)</f>
        <v/>
      </c>
      <c r="T93" s="288">
        <f>IF(ISBLANK('Item List'!BB79),0,'Item List'!BB79)</f>
        <v>0</v>
      </c>
      <c r="U93" s="145">
        <f>IF(ISBLANK('Item List'!BC79),0,'Item List'!BC79)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List'!BN79),"",'Item List'!BN79)</f>
        <v/>
      </c>
      <c r="AG93" s="287" t="str">
        <f>IF(ISBLANK('Item List'!BO79),"",'Item List'!BO79)</f>
        <v/>
      </c>
      <c r="AH93" s="288">
        <f>IF(ISBLANK('Item List'!BP79),0,'Item List'!BP79)</f>
        <v>0</v>
      </c>
      <c r="AI93" s="145">
        <f>IF(ISBLANK('Item List'!BQ79),0,'Item List'!BQ79)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List'!AM80),0,'Item List'!AM80)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List'!AZ80),"",'Item List'!AZ80)</f>
        <v/>
      </c>
      <c r="S94" s="287" t="str">
        <f>IF(ISBLANK('Item List'!BA80),"",'Item List'!BA80)</f>
        <v/>
      </c>
      <c r="T94" s="288">
        <f>IF(ISBLANK('Item List'!BB80),0,'Item List'!BB80)</f>
        <v>0</v>
      </c>
      <c r="U94" s="145">
        <f>IF(ISBLANK('Item List'!BC80),0,'Item List'!BC80)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List'!BN80),"",'Item List'!BN80)</f>
        <v/>
      </c>
      <c r="AG94" s="287" t="str">
        <f>IF(ISBLANK('Item List'!BO80),"",'Item List'!BO80)</f>
        <v/>
      </c>
      <c r="AH94" s="288">
        <f>IF(ISBLANK('Item List'!BP80),0,'Item List'!BP80)</f>
        <v>0</v>
      </c>
      <c r="AI94" s="145">
        <f>IF(ISBLANK('Item List'!BQ80),0,'Item List'!BQ80)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List'!AM81),0,'Item List'!AM81)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List'!AZ81),"",'Item List'!AZ81)</f>
        <v/>
      </c>
      <c r="S95" s="287" t="str">
        <f>IF(ISBLANK('Item List'!BA81),"",'Item List'!BA81)</f>
        <v/>
      </c>
      <c r="T95" s="288">
        <f>IF(ISBLANK('Item List'!BB81),0,'Item List'!BB81)</f>
        <v>0</v>
      </c>
      <c r="U95" s="145">
        <f>IF(ISBLANK('Item List'!BC81),0,'Item List'!BC81)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List'!BN81),"",'Item List'!BN81)</f>
        <v/>
      </c>
      <c r="AG95" s="287" t="str">
        <f>IF(ISBLANK('Item List'!BO81),"",'Item List'!BO81)</f>
        <v/>
      </c>
      <c r="AH95" s="288">
        <f>IF(ISBLANK('Item List'!BP81),0,'Item List'!BP81)</f>
        <v>0</v>
      </c>
      <c r="AI95" s="145">
        <f>IF(ISBLANK('Item List'!BQ81),0,'Item List'!BQ81)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List'!AM82),0,'Item List'!AM82)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List'!AZ82),"",'Item List'!AZ82)</f>
        <v/>
      </c>
      <c r="S96" s="287" t="str">
        <f>IF(ISBLANK('Item List'!BA82),"",'Item List'!BA82)</f>
        <v/>
      </c>
      <c r="T96" s="288">
        <f>IF(ISBLANK('Item List'!BB82),0,'Item List'!BB82)</f>
        <v>0</v>
      </c>
      <c r="U96" s="145">
        <f>IF(ISBLANK('Item List'!BC82),0,'Item List'!BC82)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List'!BN82),"",'Item List'!BN82)</f>
        <v/>
      </c>
      <c r="AG96" s="287" t="str">
        <f>IF(ISBLANK('Item List'!BO82),"",'Item List'!BO82)</f>
        <v/>
      </c>
      <c r="AH96" s="288">
        <f>IF(ISBLANK('Item List'!BP82),0,'Item List'!BP82)</f>
        <v>0</v>
      </c>
      <c r="AI96" s="145">
        <f>IF(ISBLANK('Item List'!BQ82),0,'Item List'!BQ82)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List'!AM83),0,'Item List'!AM83)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List'!AZ83),"",'Item List'!AZ83)</f>
        <v/>
      </c>
      <c r="S97" s="287" t="str">
        <f>IF(ISBLANK('Item List'!BA83),"",'Item List'!BA83)</f>
        <v/>
      </c>
      <c r="T97" s="288">
        <f>IF(ISBLANK('Item List'!BB83),0,'Item List'!BB83)</f>
        <v>0</v>
      </c>
      <c r="U97" s="145">
        <f>IF(ISBLANK('Item List'!BC83),0,'Item List'!BC83)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List'!BN83),"",'Item List'!BN83)</f>
        <v/>
      </c>
      <c r="AG97" s="287" t="str">
        <f>IF(ISBLANK('Item List'!BO83),"",'Item List'!BO83)</f>
        <v/>
      </c>
      <c r="AH97" s="288">
        <f>IF(ISBLANK('Item List'!BP83),0,'Item List'!BP83)</f>
        <v>0</v>
      </c>
      <c r="AI97" s="145">
        <f>IF(ISBLANK('Item List'!BQ83),0,'Item List'!BQ83)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List'!AM84),0,'Item List'!AM84)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List'!AZ84),"",'Item List'!AZ84)</f>
        <v/>
      </c>
      <c r="S98" s="287" t="str">
        <f>IF(ISBLANK('Item List'!BA84),"",'Item List'!BA84)</f>
        <v/>
      </c>
      <c r="T98" s="288">
        <f>IF(ISBLANK('Item List'!BB84),0,'Item List'!BB84)</f>
        <v>0</v>
      </c>
      <c r="U98" s="145">
        <f>IF(ISBLANK('Item List'!BC84),0,'Item List'!BC84)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List'!BN84),"",'Item List'!BN84)</f>
        <v/>
      </c>
      <c r="AG98" s="287" t="str">
        <f>IF(ISBLANK('Item List'!BO84),"",'Item List'!BO84)</f>
        <v/>
      </c>
      <c r="AH98" s="288">
        <f>IF(ISBLANK('Item List'!BP84),0,'Item List'!BP84)</f>
        <v>0</v>
      </c>
      <c r="AI98" s="145">
        <f>IF(ISBLANK('Item List'!BQ84),0,'Item List'!BQ84)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List'!AM85),0,'Item List'!AM85)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List'!AZ85),"",'Item List'!AZ85)</f>
        <v/>
      </c>
      <c r="S99" s="287" t="str">
        <f>IF(ISBLANK('Item List'!BA85),"",'Item List'!BA85)</f>
        <v/>
      </c>
      <c r="T99" s="288">
        <f>IF(ISBLANK('Item List'!BB85),0,'Item List'!BB85)</f>
        <v>0</v>
      </c>
      <c r="U99" s="145">
        <f>IF(ISBLANK('Item List'!BC85),0,'Item List'!BC85)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List'!BN85),"",'Item List'!BN85)</f>
        <v/>
      </c>
      <c r="AG99" s="287" t="str">
        <f>IF(ISBLANK('Item List'!BO85),"",'Item List'!BO85)</f>
        <v/>
      </c>
      <c r="AH99" s="288">
        <f>IF(ISBLANK('Item List'!BP85),0,'Item List'!BP85)</f>
        <v>0</v>
      </c>
      <c r="AI99" s="145">
        <f>IF(ISBLANK('Item List'!BQ85),0,'Item List'!BQ85)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List'!AM86),0,'Item List'!AM86)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List'!AZ86),"",'Item List'!AZ86)</f>
        <v/>
      </c>
      <c r="S100" s="287" t="str">
        <f>IF(ISBLANK('Item List'!BA86),"",'Item List'!BA86)</f>
        <v/>
      </c>
      <c r="T100" s="288">
        <f>IF(ISBLANK('Item List'!BB86),0,'Item List'!BB86)</f>
        <v>0</v>
      </c>
      <c r="U100" s="145">
        <f>IF(ISBLANK('Item List'!BC86),0,'Item List'!BC86)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List'!BN86),"",'Item List'!BN86)</f>
        <v/>
      </c>
      <c r="AG100" s="287" t="str">
        <f>IF(ISBLANK('Item List'!BO86),"",'Item List'!BO86)</f>
        <v/>
      </c>
      <c r="AH100" s="288">
        <f>IF(ISBLANK('Item List'!BP86),0,'Item List'!BP86)</f>
        <v>0</v>
      </c>
      <c r="AI100" s="145">
        <f>IF(ISBLANK('Item List'!BQ86),0,'Item List'!BQ86)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List'!AM87),0,'Item List'!AM87)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List'!AZ87),"",'Item List'!AZ87)</f>
        <v/>
      </c>
      <c r="S101" s="287" t="str">
        <f>IF(ISBLANK('Item List'!BA87),"",'Item List'!BA87)</f>
        <v/>
      </c>
      <c r="T101" s="288">
        <f>IF(ISBLANK('Item List'!BB87),0,'Item List'!BB87)</f>
        <v>0</v>
      </c>
      <c r="U101" s="145">
        <f>IF(ISBLANK('Item List'!BC87),0,'Item List'!BC87)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List'!BN87),"",'Item List'!BN87)</f>
        <v/>
      </c>
      <c r="AG101" s="287" t="str">
        <f>IF(ISBLANK('Item List'!BO87),"",'Item List'!BO87)</f>
        <v/>
      </c>
      <c r="AH101" s="288">
        <f>IF(ISBLANK('Item List'!BP87),0,'Item List'!BP87)</f>
        <v>0</v>
      </c>
      <c r="AI101" s="145">
        <f>IF(ISBLANK('Item List'!BQ87),0,'Item List'!BQ87)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List'!AM88),0,'Item List'!AM88)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List'!AZ88),"",'Item List'!AZ88)</f>
        <v/>
      </c>
      <c r="S102" s="287" t="str">
        <f>IF(ISBLANK('Item List'!BA88),"",'Item List'!BA88)</f>
        <v/>
      </c>
      <c r="T102" s="288">
        <f>IF(ISBLANK('Item List'!BB88),0,'Item List'!BB88)</f>
        <v>0</v>
      </c>
      <c r="U102" s="145">
        <f>IF(ISBLANK('Item List'!BC88),0,'Item List'!BC88)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List'!BN88),"",'Item List'!BN88)</f>
        <v/>
      </c>
      <c r="AG102" s="287" t="str">
        <f>IF(ISBLANK('Item List'!BO88),"",'Item List'!BO88)</f>
        <v/>
      </c>
      <c r="AH102" s="288">
        <f>IF(ISBLANK('Item List'!BP88),0,'Item List'!BP88)</f>
        <v>0</v>
      </c>
      <c r="AI102" s="145">
        <f>IF(ISBLANK('Item List'!BQ88),0,'Item List'!BQ88)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List'!AM89),0,'Item List'!AM89)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List'!AZ89),"",'Item List'!AZ89)</f>
        <v/>
      </c>
      <c r="S103" s="287" t="str">
        <f>IF(ISBLANK('Item List'!BA89),"",'Item List'!BA89)</f>
        <v/>
      </c>
      <c r="T103" s="288">
        <f>IF(ISBLANK('Item List'!BB89),0,'Item List'!BB89)</f>
        <v>0</v>
      </c>
      <c r="U103" s="145">
        <f>IF(ISBLANK('Item List'!BC89),0,'Item List'!BC89)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List'!BN89),"",'Item List'!BN89)</f>
        <v/>
      </c>
      <c r="AG103" s="287" t="str">
        <f>IF(ISBLANK('Item List'!BO89),"",'Item List'!BO89)</f>
        <v/>
      </c>
      <c r="AH103" s="288">
        <f>IF(ISBLANK('Item List'!BP89),0,'Item List'!BP89)</f>
        <v>0</v>
      </c>
      <c r="AI103" s="145">
        <f>IF(ISBLANK('Item List'!BQ89),0,'Item List'!BQ89)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List'!AM90),0,'Item List'!AM90)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List'!AZ90),"",'Item List'!AZ90)</f>
        <v/>
      </c>
      <c r="S104" s="287" t="str">
        <f>IF(ISBLANK('Item List'!BA90),"",'Item List'!BA90)</f>
        <v/>
      </c>
      <c r="T104" s="288">
        <f>IF(ISBLANK('Item List'!BB90),0,'Item List'!BB90)</f>
        <v>0</v>
      </c>
      <c r="U104" s="145">
        <f>IF(ISBLANK('Item List'!BC90),0,'Item List'!BC90)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List'!BN90),"",'Item List'!BN90)</f>
        <v/>
      </c>
      <c r="AG104" s="287" t="str">
        <f>IF(ISBLANK('Item List'!BO90),"",'Item List'!BO90)</f>
        <v/>
      </c>
      <c r="AH104" s="288">
        <f>IF(ISBLANK('Item List'!BP90),0,'Item List'!BP90)</f>
        <v>0</v>
      </c>
      <c r="AI104" s="145">
        <f>IF(ISBLANK('Item List'!BQ90),0,'Item List'!BQ90)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List'!AM91),0,'Item List'!AM91)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List'!AZ91),"",'Item List'!AZ91)</f>
        <v/>
      </c>
      <c r="S105" s="287" t="str">
        <f>IF(ISBLANK('Item List'!BA91),"",'Item List'!BA91)</f>
        <v/>
      </c>
      <c r="T105" s="288">
        <f>IF(ISBLANK('Item List'!BB91),0,'Item List'!BB91)</f>
        <v>0</v>
      </c>
      <c r="U105" s="145">
        <f>IF(ISBLANK('Item List'!BC91),0,'Item List'!BC91)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List'!BN91),"",'Item List'!BN91)</f>
        <v/>
      </c>
      <c r="AG105" s="287" t="str">
        <f>IF(ISBLANK('Item List'!BO91),"",'Item List'!BO91)</f>
        <v/>
      </c>
      <c r="AH105" s="288">
        <f>IF(ISBLANK('Item List'!BP91),0,'Item List'!BP91)</f>
        <v>0</v>
      </c>
      <c r="AI105" s="145">
        <f>IF(ISBLANK('Item List'!BQ91),0,'Item List'!BQ91)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List'!AM92),0,'Item List'!AM92)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List'!AZ92),"",'Item List'!AZ92)</f>
        <v/>
      </c>
      <c r="S106" s="287" t="str">
        <f>IF(ISBLANK('Item List'!BA92),"",'Item List'!BA92)</f>
        <v/>
      </c>
      <c r="T106" s="288">
        <f>IF(ISBLANK('Item List'!BB92),0,'Item List'!BB92)</f>
        <v>0</v>
      </c>
      <c r="U106" s="145">
        <f>IF(ISBLANK('Item List'!BC92),0,'Item List'!BC92)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List'!BN92),"",'Item List'!BN92)</f>
        <v/>
      </c>
      <c r="AG106" s="287" t="str">
        <f>IF(ISBLANK('Item List'!BO92),"",'Item List'!BO92)</f>
        <v/>
      </c>
      <c r="AH106" s="288">
        <f>IF(ISBLANK('Item List'!BP92),0,'Item List'!BP92)</f>
        <v>0</v>
      </c>
      <c r="AI106" s="145">
        <f>IF(ISBLANK('Item List'!BQ92),0,'Item List'!BQ92)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List'!AM93),0,'Item List'!AM93)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List'!AZ93),"",'Item List'!AZ93)</f>
        <v/>
      </c>
      <c r="S107" s="287" t="str">
        <f>IF(ISBLANK('Item List'!BA93),"",'Item List'!BA93)</f>
        <v/>
      </c>
      <c r="T107" s="288">
        <f>IF(ISBLANK('Item List'!BB93),0,'Item List'!BB93)</f>
        <v>0</v>
      </c>
      <c r="U107" s="145">
        <f>IF(ISBLANK('Item List'!BC93),0,'Item List'!BC93)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List'!BN93),"",'Item List'!BN93)</f>
        <v/>
      </c>
      <c r="AG107" s="287" t="str">
        <f>IF(ISBLANK('Item List'!BO93),"",'Item List'!BO93)</f>
        <v/>
      </c>
      <c r="AH107" s="288">
        <f>IF(ISBLANK('Item List'!BP93),0,'Item List'!BP93)</f>
        <v>0</v>
      </c>
      <c r="AI107" s="145">
        <f>IF(ISBLANK('Item List'!BQ93),0,'Item List'!BQ93)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Rock Road Companies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Rock Road Companies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Rock Road Companies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F40" sqref="F40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5 - 2023 (Residential)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Parkway Restoration</v>
      </c>
      <c r="C5" s="144" t="str">
        <f>'Tabulation of Bids'!C6</f>
        <v>LSum</v>
      </c>
      <c r="D5" s="329">
        <f>'Tabulation of Bids'!D6</f>
        <v>1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Inlet and Pipe Protection</v>
      </c>
      <c r="C6" s="144" t="str">
        <f>'Tabulation of Bids'!C7</f>
        <v>Each</v>
      </c>
      <c r="D6" s="329">
        <f>'Tabulation of Bids'!D7</f>
        <v>10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Aggregate Base Repair, 10"</v>
      </c>
      <c r="C7" s="144" t="str">
        <f>'Tabulation of Bids'!C8</f>
        <v>S.Y.</v>
      </c>
      <c r="D7" s="329">
        <f>'Tabulation of Bids'!D8</f>
        <v>646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Bituminous Materials (Prime Coat)</v>
      </c>
      <c r="C8" s="144" t="str">
        <f>'Tabulation of Bids'!C9</f>
        <v>Gal</v>
      </c>
      <c r="D8" s="329">
        <f>'Tabulation of Bids'!D9</f>
        <v>6541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(Prime Coat)</v>
      </c>
      <c r="C9" s="144" t="str">
        <f>'Tabulation of Bids'!C10</f>
        <v>Tons</v>
      </c>
      <c r="D9" s="329">
        <f>'Tabulation of Bids'!D10</f>
        <v>646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Hot-Mix Asphalt Surface Course, Mix "D", N50, 1.25"</v>
      </c>
      <c r="C10" s="144" t="str">
        <f>'Tabulation of Bids'!C11</f>
        <v>Tons</v>
      </c>
      <c r="D10" s="329">
        <f>'Tabulation of Bids'!D11</f>
        <v>1425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Hot-Mix Asphalt Surface Course, Mix "D", N50, 2"</v>
      </c>
      <c r="C11" s="144" t="str">
        <f>'Tabulation of Bids'!C12</f>
        <v>Tons</v>
      </c>
      <c r="D11" s="329">
        <f>'Tabulation of Bids'!D12</f>
        <v>7250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Asphalt, Hand Method</v>
      </c>
      <c r="C12" s="144" t="str">
        <f>'Tabulation of Bids'!C13</f>
        <v>Tons</v>
      </c>
      <c r="D12" s="329">
        <f>'Tabulation of Bids'!D13</f>
        <v>10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P.C.C. Approach Pavement, 6"</v>
      </c>
      <c r="C13" s="144" t="str">
        <f>'Tabulation of Bids'!C14</f>
        <v>S.Y.</v>
      </c>
      <c r="D13" s="329">
        <f>'Tabulation of Bids'!D14</f>
        <v>36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P.C.C. Sidewalk, 4"</v>
      </c>
      <c r="C14" s="144" t="str">
        <f>'Tabulation of Bids'!C15</f>
        <v>S.F.</v>
      </c>
      <c r="D14" s="329">
        <f>'Tabulation of Bids'!D15</f>
        <v>650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Combination Curb and Gutter Removal</v>
      </c>
      <c r="C15" s="144" t="str">
        <f>'Tabulation of Bids'!C16</f>
        <v>L.F.</v>
      </c>
      <c r="D15" s="329">
        <f>'Tabulation of Bids'!D16</f>
        <v>140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Sidewalk Removal</v>
      </c>
      <c r="C16" s="144" t="str">
        <f>'Tabulation of Bids'!C17</f>
        <v>S.F.</v>
      </c>
      <c r="D16" s="329">
        <f>'Tabulation of Bids'!D17</f>
        <v>650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Approach Pavement Removal</v>
      </c>
      <c r="C17" s="144" t="str">
        <f>'Tabulation of Bids'!C18</f>
        <v>S.Y.</v>
      </c>
      <c r="D17" s="329">
        <f>'Tabulation of Bids'!D18</f>
        <v>36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Surface Removal, 1.25"</v>
      </c>
      <c r="C18" s="144" t="str">
        <f>'Tabulation of Bids'!C19</f>
        <v>S.Y.</v>
      </c>
      <c r="D18" s="329">
        <f>'Tabulation of Bids'!D19</f>
        <v>11100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Surface Removal, 2"</v>
      </c>
      <c r="C19" s="144" t="str">
        <f>'Tabulation of Bids'!C20</f>
        <v>S.Y.</v>
      </c>
      <c r="D19" s="329">
        <f>'Tabulation of Bids'!D20</f>
        <v>56325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Sanitary Riser/Valve Boxes to be Adjusted</v>
      </c>
      <c r="C20" s="144" t="str">
        <f>'Tabulation of Bids'!C21</f>
        <v>Each</v>
      </c>
      <c r="D20" s="329">
        <f>'Tabulation of Bids'!D21</f>
        <v>1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Manholes to be Adjusted</v>
      </c>
      <c r="C21" s="144" t="str">
        <f>'Tabulation of Bids'!C22</f>
        <v>Each</v>
      </c>
      <c r="D21" s="329">
        <f>'Tabulation of Bids'!D22</f>
        <v>43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Manholes to be Adjusted with New Frame and Lid</v>
      </c>
      <c r="C22" s="144" t="str">
        <f>'Tabulation of Bids'!C23</f>
        <v>Each</v>
      </c>
      <c r="D22" s="329">
        <f>'Tabulation of Bids'!D23</f>
        <v>10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 xml:space="preserve">Manholes to be Reconstructed </v>
      </c>
      <c r="C23" s="144" t="str">
        <f>'Tabulation of Bids'!C24</f>
        <v>Each</v>
      </c>
      <c r="D23" s="329">
        <f>'Tabulation of Bids'!D24</f>
        <v>1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Manholes to be Reconstructed with New Frame and Lid</v>
      </c>
      <c r="C24" s="144" t="str">
        <f>'Tabulation of Bids'!C25</f>
        <v>Each</v>
      </c>
      <c r="D24" s="329">
        <f>'Tabulation of Bids'!D25</f>
        <v>1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Inlets to be Adjusted</v>
      </c>
      <c r="C25" s="144" t="str">
        <f>'Tabulation of Bids'!C26</f>
        <v>Each</v>
      </c>
      <c r="D25" s="329">
        <f>'Tabulation of Bids'!D26</f>
        <v>1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Inlets to be Adjusted with New Frame and Grate</v>
      </c>
      <c r="C26" s="144" t="str">
        <f>'Tabulation of Bids'!C27</f>
        <v>Each</v>
      </c>
      <c r="D26" s="329">
        <f>'Tabulation of Bids'!D27</f>
        <v>5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 xml:space="preserve">Inlets to be Reconstructed </v>
      </c>
      <c r="C27" s="144" t="str">
        <f>'Tabulation of Bids'!C28</f>
        <v>Each</v>
      </c>
      <c r="D27" s="329">
        <f>'Tabulation of Bids'!D28</f>
        <v>1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Inlets to be Reconstructed with New Frame and Grate</v>
      </c>
      <c r="C28" s="144" t="str">
        <f>'Tabulation of Bids'!C29</f>
        <v>Each</v>
      </c>
      <c r="D28" s="329">
        <f>'Tabulation of Bids'!D29</f>
        <v>1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Inlet Specials to be Repaired</v>
      </c>
      <c r="C31" s="144" t="str">
        <f>'Tabulation of Bids'!C32</f>
        <v>Each</v>
      </c>
      <c r="D31" s="144">
        <f>'Tabulation of Bids'!D32</f>
        <v>1</v>
      </c>
      <c r="E31" s="145"/>
      <c r="F31" s="145">
        <f t="shared" ref="F31:F39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Combination Concrete Curb and Gutter, Type M-6.18 (Modified)</v>
      </c>
      <c r="C32" s="144" t="str">
        <f>'Tabulation of Bids'!C33</f>
        <v>L.F.</v>
      </c>
      <c r="D32" s="144">
        <f>'Tabulation of Bids'!D33</f>
        <v>140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Traffic Control and Protection</v>
      </c>
      <c r="C33" s="144" t="str">
        <f>'Tabulation of Bids'!C34</f>
        <v>LSum</v>
      </c>
      <c r="D33" s="144">
        <f>'Tabulation of Bids'!D34</f>
        <v>1.0000000000000002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Thermoplastic Pavement Markings, 4"</v>
      </c>
      <c r="C34" s="144" t="str">
        <f>'Tabulation of Bids'!C35</f>
        <v>L.F.</v>
      </c>
      <c r="D34" s="144">
        <f>'Tabulation of Bids'!D35</f>
        <v>5455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Thermoplastic Pavement Markings, 6"</v>
      </c>
      <c r="C35" s="144" t="str">
        <f>'Tabulation of Bids'!C36</f>
        <v>L.F.</v>
      </c>
      <c r="D35" s="144">
        <f>'Tabulation of Bids'!D36</f>
        <v>2167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Thermoplastic Pavement Markings, 12"</v>
      </c>
      <c r="C36" s="144" t="str">
        <f>'Tabulation of Bids'!C37</f>
        <v>L.F.</v>
      </c>
      <c r="D36" s="144">
        <f>'Tabulation of Bids'!D37</f>
        <v>115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Thermoplastic Pavement Markings, 24"</v>
      </c>
      <c r="C37" s="144" t="str">
        <f>'Tabulation of Bids'!C38</f>
        <v>L.F.</v>
      </c>
      <c r="D37" s="144">
        <f>'Tabulation of Bids'!D38</f>
        <v>103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Thermoplastic Pavement Markings, Letters and Symbols</v>
      </c>
      <c r="C38" s="144" t="str">
        <f>'Tabulation of Bids'!C39</f>
        <v>S.F.</v>
      </c>
      <c r="D38" s="144">
        <f>'Tabulation of Bids'!D39</f>
        <v>345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Detector Loops</v>
      </c>
      <c r="C39" s="144" t="str">
        <f>'Tabulation of Bids'!C40</f>
        <v>L.F.</v>
      </c>
      <c r="D39" s="144">
        <f>'Tabulation of Bids'!D40</f>
        <v>2200</v>
      </c>
      <c r="E39" s="145"/>
      <c r="F39" s="145">
        <f t="shared" si="1"/>
        <v>0</v>
      </c>
    </row>
    <row r="40" spans="1:6" s="195" customFormat="1" ht="20.45" customHeight="1" x14ac:dyDescent="0.2">
      <c r="A40" s="144" t="str">
        <f>'Tabulation of Bids'!A41</f>
        <v/>
      </c>
      <c r="B40" s="159" t="str">
        <f>'Tabulation of Bids'!B41</f>
        <v/>
      </c>
      <c r="C40" s="144" t="str">
        <f>'Tabulation of Bids'!C41</f>
        <v/>
      </c>
      <c r="D40" s="144" t="str">
        <f>'Tabulation of Bids'!D41</f>
        <v/>
      </c>
      <c r="E40" s="145"/>
      <c r="F40" s="145"/>
    </row>
    <row r="41" spans="1:6" ht="20.45" customHeight="1" x14ac:dyDescent="0.2">
      <c r="A41" s="144" t="str">
        <f>'Tabulation of Bids'!A42</f>
        <v/>
      </c>
      <c r="B41" s="159" t="str">
        <f>'Tabulation of Bids'!B42</f>
        <v/>
      </c>
      <c r="C41" s="144" t="str">
        <f>'Tabulation of Bids'!C42</f>
        <v/>
      </c>
      <c r="D41" s="144" t="str">
        <f>'Tabulation of Bids'!D42</f>
        <v/>
      </c>
      <c r="E41" s="145"/>
      <c r="F41" s="145"/>
    </row>
    <row r="42" spans="1:6" ht="20.45" customHeight="1" x14ac:dyDescent="0.2">
      <c r="A42" s="144" t="str">
        <f>'Tabulation of Bids'!A43</f>
        <v/>
      </c>
      <c r="B42" s="159" t="str">
        <f>'Tabulation of Bids'!B43</f>
        <v/>
      </c>
      <c r="C42" s="144" t="str">
        <f>'Tabulation of Bids'!C43</f>
        <v/>
      </c>
      <c r="D42" s="144" t="str">
        <f>'Tabulation of Bids'!D43</f>
        <v/>
      </c>
      <c r="E42" s="145"/>
      <c r="F42" s="145"/>
    </row>
    <row r="43" spans="1:6" ht="20.45" customHeight="1" x14ac:dyDescent="0.2">
      <c r="A43" s="144" t="str">
        <f>'Tabulation of Bids'!A44</f>
        <v/>
      </c>
      <c r="B43" s="159" t="str">
        <f>'Tabulation of Bids'!B44</f>
        <v/>
      </c>
      <c r="C43" s="144" t="str">
        <f>'Tabulation of Bids'!C44</f>
        <v/>
      </c>
      <c r="D43" s="144" t="str">
        <f>'Tabulation of Bids'!D44</f>
        <v/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18"/>
      <c r="F2" s="519"/>
    </row>
    <row r="3" spans="1:6" s="97" customFormat="1" ht="15.75" customHeight="1" x14ac:dyDescent="0.2">
      <c r="A3" s="122"/>
      <c r="B3" s="125"/>
      <c r="C3" s="124" t="s">
        <v>14</v>
      </c>
      <c r="D3" s="520" t="s">
        <v>15</v>
      </c>
      <c r="E3" s="520"/>
      <c r="F3" s="521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16" t="str">
        <f>'Tabulation of Bids'!$A$3</f>
        <v>Bid On: City-Wide Street Repairs Group No. 5 - 2023 (Residential)</v>
      </c>
      <c r="E4" s="516"/>
      <c r="F4" s="517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Parkway Restoration</v>
      </c>
      <c r="C16" s="95" t="str">
        <f>'Tabulation of Bids'!$C6</f>
        <v>LSum</v>
      </c>
      <c r="D16" s="209">
        <f>'Tabulation of Bids'!$D6</f>
        <v>1</v>
      </c>
      <c r="E16" s="240">
        <f>'Tabulation of Bids'!$E6</f>
        <v>5000</v>
      </c>
      <c r="F16" s="318">
        <f>D16*E16</f>
        <v>5000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Inlet and Pipe Protection</v>
      </c>
      <c r="C17" s="95" t="str">
        <f>'Tabulation of Bids'!$C7</f>
        <v>Each</v>
      </c>
      <c r="D17" s="96">
        <f>'Tabulation of Bids'!$D7</f>
        <v>10</v>
      </c>
      <c r="E17" s="235">
        <f>'Tabulation of Bids'!$E7</f>
        <v>75</v>
      </c>
      <c r="F17" s="319">
        <f t="shared" ref="F17:F32" si="0">D17*E17</f>
        <v>750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Aggregate Base Repair, 10"</v>
      </c>
      <c r="C18" s="95" t="str">
        <f>'Tabulation of Bids'!$C8</f>
        <v>S.Y.</v>
      </c>
      <c r="D18" s="96">
        <f>'Tabulation of Bids'!$D8</f>
        <v>646</v>
      </c>
      <c r="E18" s="235">
        <f>'Tabulation of Bids'!$E8</f>
        <v>20</v>
      </c>
      <c r="F18" s="319">
        <f t="shared" si="0"/>
        <v>12920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Bituminous Materials (Prime Coat)</v>
      </c>
      <c r="C19" s="95" t="str">
        <f>'Tabulation of Bids'!$C9</f>
        <v>Gal</v>
      </c>
      <c r="D19" s="96">
        <f>'Tabulation of Bids'!$D9</f>
        <v>6541</v>
      </c>
      <c r="E19" s="235">
        <f>'Tabulation of Bids'!$E9</f>
        <v>3</v>
      </c>
      <c r="F19" s="319">
        <f t="shared" si="0"/>
        <v>19623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(Prime Coat)</v>
      </c>
      <c r="C20" s="95" t="str">
        <f>'Tabulation of Bids'!$C10</f>
        <v>Tons</v>
      </c>
      <c r="D20" s="96">
        <f>'Tabulation of Bids'!$D10</f>
        <v>646</v>
      </c>
      <c r="E20" s="235">
        <f>'Tabulation of Bids'!$E10</f>
        <v>10</v>
      </c>
      <c r="F20" s="319">
        <f t="shared" si="0"/>
        <v>6460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Hot-Mix Asphalt Surface Course, Mix "D", N50, 1.25"</v>
      </c>
      <c r="C21" s="95" t="str">
        <f>'Tabulation of Bids'!$C11</f>
        <v>Tons</v>
      </c>
      <c r="D21" s="96">
        <f>'Tabulation of Bids'!$D11</f>
        <v>1425</v>
      </c>
      <c r="E21" s="235">
        <f>'Tabulation of Bids'!$E11</f>
        <v>80</v>
      </c>
      <c r="F21" s="319">
        <f t="shared" si="0"/>
        <v>114000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Hot-Mix Asphalt Surface Course, Mix "D", N50, 2"</v>
      </c>
      <c r="C22" s="95" t="str">
        <f>'Tabulation of Bids'!$C12</f>
        <v>Tons</v>
      </c>
      <c r="D22" s="96">
        <f>'Tabulation of Bids'!$D12</f>
        <v>7250</v>
      </c>
      <c r="E22" s="235">
        <f>'Tabulation of Bids'!$E12</f>
        <v>80</v>
      </c>
      <c r="F22" s="319">
        <f t="shared" si="0"/>
        <v>580000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Asphalt, Hand Method</v>
      </c>
      <c r="C23" s="95" t="str">
        <f>'Tabulation of Bids'!$C13</f>
        <v>Tons</v>
      </c>
      <c r="D23" s="96">
        <f>'Tabulation of Bids'!$D13</f>
        <v>10</v>
      </c>
      <c r="E23" s="235">
        <f>'Tabulation of Bids'!$E13</f>
        <v>300</v>
      </c>
      <c r="F23" s="319">
        <f t="shared" si="0"/>
        <v>3000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P.C.C. Approach Pavement, 6"</v>
      </c>
      <c r="C24" s="95" t="str">
        <f>'Tabulation of Bids'!$C14</f>
        <v>S.Y.</v>
      </c>
      <c r="D24" s="96">
        <f>'Tabulation of Bids'!$D14</f>
        <v>36</v>
      </c>
      <c r="E24" s="235">
        <f>'Tabulation of Bids'!$E14</f>
        <v>80</v>
      </c>
      <c r="F24" s="319">
        <f t="shared" si="0"/>
        <v>2880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P.C.C. Sidewalk, 4"</v>
      </c>
      <c r="C25" s="95" t="str">
        <f>'Tabulation of Bids'!$C15</f>
        <v>S.F.</v>
      </c>
      <c r="D25" s="96">
        <f>'Tabulation of Bids'!$D15</f>
        <v>650</v>
      </c>
      <c r="E25" s="235">
        <f>'Tabulation of Bids'!$E15</f>
        <v>8</v>
      </c>
      <c r="F25" s="319">
        <f t="shared" si="0"/>
        <v>5200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Combination Curb and Gutter Removal</v>
      </c>
      <c r="C26" s="95" t="str">
        <f>'Tabulation of Bids'!$C16</f>
        <v>L.F.</v>
      </c>
      <c r="D26" s="96">
        <f>'Tabulation of Bids'!$D16</f>
        <v>140</v>
      </c>
      <c r="E26" s="235">
        <f>'Tabulation of Bids'!$E16</f>
        <v>20</v>
      </c>
      <c r="F26" s="319">
        <f t="shared" si="0"/>
        <v>2800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Sidewalk Removal</v>
      </c>
      <c r="C27" s="95" t="str">
        <f>'Tabulation of Bids'!$C17</f>
        <v>S.F.</v>
      </c>
      <c r="D27" s="96">
        <f>'Tabulation of Bids'!$D17</f>
        <v>650</v>
      </c>
      <c r="E27" s="235">
        <f>'Tabulation of Bids'!$E17</f>
        <v>3</v>
      </c>
      <c r="F27" s="319">
        <f t="shared" si="0"/>
        <v>1950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Approach Pavement Removal</v>
      </c>
      <c r="C28" s="95" t="str">
        <f>'Tabulation of Bids'!$C18</f>
        <v>S.Y.</v>
      </c>
      <c r="D28" s="96">
        <f>'Tabulation of Bids'!$D18</f>
        <v>36</v>
      </c>
      <c r="E28" s="235">
        <f>'Tabulation of Bids'!$E18</f>
        <v>30</v>
      </c>
      <c r="F28" s="319">
        <f t="shared" si="0"/>
        <v>1080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Surface Removal, 1.25"</v>
      </c>
      <c r="C29" s="95" t="str">
        <f>'Tabulation of Bids'!$C19</f>
        <v>S.Y.</v>
      </c>
      <c r="D29" s="96">
        <f>'Tabulation of Bids'!$D19</f>
        <v>11100</v>
      </c>
      <c r="E29" s="235">
        <f>'Tabulation of Bids'!$E19</f>
        <v>3</v>
      </c>
      <c r="F29" s="319">
        <f t="shared" si="0"/>
        <v>33300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Surface Removal, 2"</v>
      </c>
      <c r="C30" s="95" t="str">
        <f>'Tabulation of Bids'!$C20</f>
        <v>S.Y.</v>
      </c>
      <c r="D30" s="96">
        <f>'Tabulation of Bids'!$D20</f>
        <v>56325</v>
      </c>
      <c r="E30" s="235">
        <f>'Tabulation of Bids'!$E20</f>
        <v>3</v>
      </c>
      <c r="F30" s="319">
        <f t="shared" si="0"/>
        <v>168975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Sanitary Riser/Valve Boxes to be Adjusted</v>
      </c>
      <c r="C31" s="95" t="str">
        <f>'Tabulation of Bids'!$C21</f>
        <v>Each</v>
      </c>
      <c r="D31" s="96">
        <f>'Tabulation of Bids'!$D21</f>
        <v>1</v>
      </c>
      <c r="E31" s="235">
        <f>'Tabulation of Bids'!$E21</f>
        <v>500</v>
      </c>
      <c r="F31" s="319">
        <f t="shared" si="0"/>
        <v>500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Manholes to be Adjusted</v>
      </c>
      <c r="C32" s="95" t="str">
        <f>'Tabulation of Bids'!$C22</f>
        <v>Each</v>
      </c>
      <c r="D32" s="96">
        <f>'Tabulation of Bids'!$D22</f>
        <v>43</v>
      </c>
      <c r="E32" s="235">
        <f>'Tabulation of Bids'!$E22</f>
        <v>800</v>
      </c>
      <c r="F32" s="319">
        <f t="shared" si="0"/>
        <v>34400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Manholes to be Adjusted with New Frame and Lid</v>
      </c>
      <c r="C33" s="98" t="str">
        <f>'Tabulation of Bids'!$C23</f>
        <v>Each</v>
      </c>
      <c r="D33" s="96">
        <f>'Tabulation of Bids'!$D23</f>
        <v>10</v>
      </c>
      <c r="E33" s="235">
        <f>'Tabulation of Bids'!$E23</f>
        <v>1300</v>
      </c>
      <c r="F33" s="319">
        <f t="shared" ref="F33:F39" si="1">D33*E33</f>
        <v>13000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 xml:space="preserve">Manholes to be Reconstructed </v>
      </c>
      <c r="C34" s="95" t="str">
        <f>'Tabulation of Bids'!$C24</f>
        <v>Each</v>
      </c>
      <c r="D34" s="96">
        <f>'Tabulation of Bids'!$D24</f>
        <v>1</v>
      </c>
      <c r="E34" s="235">
        <f>'Tabulation of Bids'!$E24</f>
        <v>1600</v>
      </c>
      <c r="F34" s="319">
        <f t="shared" si="1"/>
        <v>1600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Manholes to be Reconstructed with New Frame and Lid</v>
      </c>
      <c r="C35" s="95" t="str">
        <f>'Tabulation of Bids'!$C25</f>
        <v>Each</v>
      </c>
      <c r="D35" s="96">
        <f>'Tabulation of Bids'!$D25</f>
        <v>1</v>
      </c>
      <c r="E35" s="235">
        <f>'Tabulation of Bids'!$E25</f>
        <v>2200</v>
      </c>
      <c r="F35" s="319">
        <f t="shared" si="1"/>
        <v>2200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Inlets to be Adjusted</v>
      </c>
      <c r="C36" s="95" t="str">
        <f>'Tabulation of Bids'!$C26</f>
        <v>Each</v>
      </c>
      <c r="D36" s="96">
        <f>'Tabulation of Bids'!$D26</f>
        <v>1</v>
      </c>
      <c r="E36" s="235">
        <f>'Tabulation of Bids'!$E26</f>
        <v>1200</v>
      </c>
      <c r="F36" s="319">
        <f t="shared" si="1"/>
        <v>1200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Inlets to be Adjusted with New Frame and Grate</v>
      </c>
      <c r="C37" s="95" t="str">
        <f>'Tabulation of Bids'!$C27</f>
        <v>Each</v>
      </c>
      <c r="D37" s="96">
        <f>'Tabulation of Bids'!$D27</f>
        <v>5</v>
      </c>
      <c r="E37" s="235">
        <f>'Tabulation of Bids'!$E27</f>
        <v>1800</v>
      </c>
      <c r="F37" s="319">
        <f t="shared" si="1"/>
        <v>9000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 xml:space="preserve">Inlets to be Reconstructed </v>
      </c>
      <c r="C38" s="95" t="str">
        <f>'Tabulation of Bids'!$C28</f>
        <v>Each</v>
      </c>
      <c r="D38" s="96">
        <f>'Tabulation of Bids'!$D28</f>
        <v>1</v>
      </c>
      <c r="E38" s="235">
        <f>'Tabulation of Bids'!$E28</f>
        <v>1900</v>
      </c>
      <c r="F38" s="319">
        <f t="shared" si="1"/>
        <v>1900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Inlets to be Reconstructed with New Frame and Grate</v>
      </c>
      <c r="C39" s="241" t="str">
        <f>'Tabulation of Bids'!$C29</f>
        <v>Each</v>
      </c>
      <c r="D39" s="238">
        <f>'Tabulation of Bids'!$D29</f>
        <v>1</v>
      </c>
      <c r="E39" s="239">
        <f>'Tabulation of Bids'!$E29</f>
        <v>2300</v>
      </c>
      <c r="F39" s="320">
        <f t="shared" si="1"/>
        <v>2300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1024038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14">
        <f>E2</f>
        <v>0</v>
      </c>
      <c r="F47" s="515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16" t="str">
        <f>D4</f>
        <v>Bid On: City-Wide Street Repairs Group No. 5 - 2023 (Residential)</v>
      </c>
      <c r="E49" s="516"/>
      <c r="F49" s="517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Inlet Specials to be Repaired</v>
      </c>
      <c r="C61" s="95" t="str">
        <f>'Tabulation of Bids'!$C32</f>
        <v>Each</v>
      </c>
      <c r="D61" s="209">
        <f>'Tabulation of Bids'!$D32</f>
        <v>1</v>
      </c>
      <c r="E61" s="240">
        <f>'Tabulation of Bids'!$E32</f>
        <v>2500</v>
      </c>
      <c r="F61" s="318">
        <f>D61*E61</f>
        <v>2500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Combination Concrete Curb and Gutter, Type M-6.18 (Modified)</v>
      </c>
      <c r="C62" s="95" t="str">
        <f>'Tabulation of Bids'!$C33</f>
        <v>L.F.</v>
      </c>
      <c r="D62" s="96">
        <f>'Tabulation of Bids'!$D33</f>
        <v>140</v>
      </c>
      <c r="E62" s="235">
        <f>'Tabulation of Bids'!$E33</f>
        <v>50</v>
      </c>
      <c r="F62" s="319">
        <f t="shared" ref="F62:F84" si="3">D62*E62</f>
        <v>7000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Traffic Control and Protection</v>
      </c>
      <c r="C63" s="95" t="str">
        <f>'Tabulation of Bids'!$C34</f>
        <v>LSum</v>
      </c>
      <c r="D63" s="96">
        <f>'Tabulation of Bids'!$D34</f>
        <v>1.0000000000000002</v>
      </c>
      <c r="E63" s="235">
        <f>'Tabulation of Bids'!$E34</f>
        <v>30000</v>
      </c>
      <c r="F63" s="319">
        <f t="shared" si="3"/>
        <v>30000.000000000007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Thermoplastic Pavement Markings, 4"</v>
      </c>
      <c r="C64" s="95" t="str">
        <f>'Tabulation of Bids'!$C35</f>
        <v>L.F.</v>
      </c>
      <c r="D64" s="96">
        <f>'Tabulation of Bids'!$D35</f>
        <v>5455</v>
      </c>
      <c r="E64" s="235">
        <f>'Tabulation of Bids'!$E35</f>
        <v>1.5</v>
      </c>
      <c r="F64" s="319">
        <f t="shared" si="3"/>
        <v>8182.5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Thermoplastic Pavement Markings, 6"</v>
      </c>
      <c r="C65" s="95" t="str">
        <f>'Tabulation of Bids'!$C36</f>
        <v>L.F.</v>
      </c>
      <c r="D65" s="96">
        <f>'Tabulation of Bids'!$D36</f>
        <v>2167</v>
      </c>
      <c r="E65" s="235">
        <f>'Tabulation of Bids'!$E36</f>
        <v>2</v>
      </c>
      <c r="F65" s="319">
        <f t="shared" si="3"/>
        <v>4334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Thermoplastic Pavement Markings, 12"</v>
      </c>
      <c r="C66" s="95" t="str">
        <f>'Tabulation of Bids'!$C37</f>
        <v>L.F.</v>
      </c>
      <c r="D66" s="96">
        <f>'Tabulation of Bids'!$D37</f>
        <v>115</v>
      </c>
      <c r="E66" s="235">
        <f>'Tabulation of Bids'!$E37</f>
        <v>4</v>
      </c>
      <c r="F66" s="319">
        <f t="shared" si="3"/>
        <v>460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Thermoplastic Pavement Markings, 24"</v>
      </c>
      <c r="C67" s="95" t="str">
        <f>'Tabulation of Bids'!$C38</f>
        <v>L.F.</v>
      </c>
      <c r="D67" s="96">
        <f>'Tabulation of Bids'!$D38</f>
        <v>103</v>
      </c>
      <c r="E67" s="235">
        <f>'Tabulation of Bids'!$E38</f>
        <v>6</v>
      </c>
      <c r="F67" s="319">
        <f t="shared" si="3"/>
        <v>618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Thermoplastic Pavement Markings, Letters and Symbols</v>
      </c>
      <c r="C68" s="95" t="str">
        <f>'Tabulation of Bids'!$C39</f>
        <v>S.F.</v>
      </c>
      <c r="D68" s="96">
        <f>'Tabulation of Bids'!$D39</f>
        <v>345</v>
      </c>
      <c r="E68" s="235">
        <f>'Tabulation of Bids'!$E39</f>
        <v>8</v>
      </c>
      <c r="F68" s="319">
        <f t="shared" si="3"/>
        <v>2760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Detector Loops</v>
      </c>
      <c r="C69" s="95" t="str">
        <f>'Tabulation of Bids'!$C40</f>
        <v>L.F.</v>
      </c>
      <c r="D69" s="96">
        <f>'Tabulation of Bids'!$D40</f>
        <v>2200</v>
      </c>
      <c r="E69" s="235">
        <f>'Tabulation of Bids'!$E40</f>
        <v>30</v>
      </c>
      <c r="F69" s="319">
        <f t="shared" si="3"/>
        <v>66000</v>
      </c>
    </row>
    <row r="70" spans="1:6" ht="20.25" customHeight="1" x14ac:dyDescent="0.2">
      <c r="A70" s="94" t="str">
        <f>'Tabulation of Bids'!$A41</f>
        <v/>
      </c>
      <c r="B70" s="105" t="str">
        <f>'Tabulation of Bids'!$B41</f>
        <v/>
      </c>
      <c r="C70" s="95" t="str">
        <f>'Tabulation of Bids'!$C41</f>
        <v/>
      </c>
      <c r="D70" s="96" t="str">
        <f>'Tabulation of Bids'!$D41</f>
        <v/>
      </c>
      <c r="E70" s="235">
        <f>'Tabulation of Bids'!$E41</f>
        <v>0</v>
      </c>
      <c r="F70" s="319" t="e">
        <f t="shared" si="3"/>
        <v>#VALUE!</v>
      </c>
    </row>
    <row r="71" spans="1:6" ht="20.25" customHeight="1" x14ac:dyDescent="0.2">
      <c r="A71" s="94" t="str">
        <f>'Tabulation of Bids'!$A42</f>
        <v/>
      </c>
      <c r="B71" s="105" t="str">
        <f>'Tabulation of Bids'!$B42</f>
        <v/>
      </c>
      <c r="C71" s="95" t="str">
        <f>'Tabulation of Bids'!$C42</f>
        <v/>
      </c>
      <c r="D71" s="96" t="str">
        <f>'Tabulation of Bids'!$D42</f>
        <v/>
      </c>
      <c r="E71" s="235">
        <f>'Tabulation of Bids'!$E42</f>
        <v>0</v>
      </c>
      <c r="F71" s="319" t="e">
        <f t="shared" si="3"/>
        <v>#VALUE!</v>
      </c>
    </row>
    <row r="72" spans="1:6" ht="20.25" customHeight="1" x14ac:dyDescent="0.2">
      <c r="A72" s="94" t="str">
        <f>'Tabulation of Bids'!$A43</f>
        <v/>
      </c>
      <c r="B72" s="105" t="str">
        <f>'Tabulation of Bids'!$B43</f>
        <v/>
      </c>
      <c r="C72" s="95" t="str">
        <f>'Tabulation of Bids'!$C43</f>
        <v/>
      </c>
      <c r="D72" s="96" t="str">
        <f>'Tabulation of Bids'!$D43</f>
        <v/>
      </c>
      <c r="E72" s="235">
        <f>'Tabulation of Bids'!$E43</f>
        <v>0</v>
      </c>
      <c r="F72" s="319" t="e">
        <f t="shared" si="3"/>
        <v>#VALUE!</v>
      </c>
    </row>
    <row r="73" spans="1:6" ht="20.25" customHeight="1" x14ac:dyDescent="0.2">
      <c r="A73" s="94" t="str">
        <f>'Tabulation of Bids'!$A44</f>
        <v/>
      </c>
      <c r="B73" s="105" t="str">
        <f>'Tabulation of Bids'!$B44</f>
        <v/>
      </c>
      <c r="C73" s="95" t="str">
        <f>'Tabulation of Bids'!$C44</f>
        <v/>
      </c>
      <c r="D73" s="96" t="str">
        <f>'Tabulation of Bids'!$D44</f>
        <v/>
      </c>
      <c r="E73" s="235">
        <f>'Tabulation of Bids'!$E44</f>
        <v>0</v>
      </c>
      <c r="F73" s="319" t="e">
        <f t="shared" si="3"/>
        <v>#VALUE!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5">
        <f>'Tabulation of Bids'!$E45</f>
        <v>0</v>
      </c>
      <c r="F74" s="319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9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9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9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14">
        <f>E47</f>
        <v>0</v>
      </c>
      <c r="F92" s="515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16" t="str">
        <f>D49</f>
        <v>Bid On: City-Wide Street Repairs Group No. 5 - 2023 (Residential)</v>
      </c>
      <c r="E94" s="516"/>
      <c r="F94" s="517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14">
        <f>E92</f>
        <v>0</v>
      </c>
      <c r="F137" s="515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16" t="str">
        <f>D94</f>
        <v>Bid On: City-Wide Street Repairs Group No. 5 - 2023 (Residential)</v>
      </c>
      <c r="E139" s="516"/>
      <c r="F139" s="517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22" t="s">
        <v>15</v>
      </c>
      <c r="J1" s="522"/>
      <c r="K1" s="52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9"/>
      <c r="K2" s="35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143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Rock Road Companies</v>
      </c>
      <c r="C4" s="92" t="s">
        <v>144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Janesville, WI Bid Bond</v>
      </c>
      <c r="C5" s="12"/>
      <c r="D5" s="12"/>
      <c r="E5" s="12"/>
      <c r="F5" s="12"/>
      <c r="G5" s="12"/>
      <c r="H5" s="14" t="s">
        <v>32</v>
      </c>
      <c r="I5" s="523" t="str">
        <f>'Tabulation of Bids'!$A$3</f>
        <v>Bid On: City-Wide Street Repairs Group No. 5 - 2023 (Residential)</v>
      </c>
      <c r="J5" s="523"/>
      <c r="K5" s="52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Parkway Restoration</v>
      </c>
      <c r="C8" s="295">
        <f>IF('Tabulation of Bids'!D6=0,"",'Tabulation of Bids'!D6)</f>
        <v>1</v>
      </c>
      <c r="D8" s="296" t="str">
        <f>IF(ISBLANK('Tabulation of Bids'!C6),"",'Tabulation of Bids'!C6)</f>
        <v>LSum</v>
      </c>
      <c r="E8" s="257">
        <f>IF(J8 = "","",J8*C8)</f>
        <v>4848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4848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Inlet and Pipe Protection</v>
      </c>
      <c r="C9" s="295">
        <f>IF('Tabulation of Bids'!D7=0,"",'Tabulation of Bids'!D7)</f>
        <v>10</v>
      </c>
      <c r="D9" s="299" t="str">
        <f>IF(ISBLANK('Tabulation of Bids'!C7),"",'Tabulation of Bids'!C7)</f>
        <v>Each</v>
      </c>
      <c r="E9" s="261">
        <f t="shared" ref="E9:E31" si="1">IF(J9 = "","",J9*C9)</f>
        <v>1000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100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Aggregate Base Repair, 10"</v>
      </c>
      <c r="C10" s="295">
        <f>IF('Tabulation of Bids'!D8=0,"",'Tabulation of Bids'!D8)</f>
        <v>646</v>
      </c>
      <c r="D10" s="299" t="str">
        <f>IF(ISBLANK('Tabulation of Bids'!C8),"",'Tabulation of Bids'!C8)</f>
        <v>S.Y.</v>
      </c>
      <c r="E10" s="261">
        <f t="shared" si="1"/>
        <v>6.46</v>
      </c>
      <c r="F10" s="262" t="str">
        <f t="shared" si="0"/>
        <v/>
      </c>
      <c r="G10" s="288" t="str">
        <f t="shared" si="2"/>
        <v/>
      </c>
      <c r="H10" s="166">
        <v>35</v>
      </c>
      <c r="I10" s="135" t="str">
        <f t="shared" si="3"/>
        <v>S.Y.</v>
      </c>
      <c r="J10" s="133">
        <f>IF(ISBLANK('Tabulation of Bids'!G8),"",'Tabulation of Bids'!G8)</f>
        <v>0.01</v>
      </c>
      <c r="K10" s="133">
        <f t="shared" si="4"/>
        <v>0.35000000000000003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Bituminous Materials (Prime Coat)</v>
      </c>
      <c r="C11" s="295">
        <f>IF('Tabulation of Bids'!D9=0,"",'Tabulation of Bids'!D9)</f>
        <v>6541</v>
      </c>
      <c r="D11" s="299" t="str">
        <f>IF(ISBLANK('Tabulation of Bids'!C9),"",'Tabulation of Bids'!C9)</f>
        <v>Gal</v>
      </c>
      <c r="E11" s="261">
        <f t="shared" si="1"/>
        <v>65.41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0.01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Aggregate (Prime Coat)</v>
      </c>
      <c r="C12" s="295">
        <f>IF('Tabulation of Bids'!D10=0,"",'Tabulation of Bids'!D10)</f>
        <v>646</v>
      </c>
      <c r="D12" s="299" t="str">
        <f>IF(ISBLANK('Tabulation of Bids'!C10),"",'Tabulation of Bids'!C10)</f>
        <v>Tons</v>
      </c>
      <c r="E12" s="261">
        <f t="shared" si="1"/>
        <v>6.46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0.01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Hot-Mix Asphalt Surface Course, Mix "D", N50, 1.25"</v>
      </c>
      <c r="C13" s="295">
        <f>IF('Tabulation of Bids'!D11=0,"",'Tabulation of Bids'!D11)</f>
        <v>1425</v>
      </c>
      <c r="D13" s="299" t="str">
        <f>IF(ISBLANK('Tabulation of Bids'!C11),"",'Tabulation of Bids'!C11)</f>
        <v>Tons</v>
      </c>
      <c r="E13" s="261">
        <f t="shared" si="1"/>
        <v>110836.5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77.78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Hot-Mix Asphalt Surface Course, Mix "D", N50, 2"</v>
      </c>
      <c r="C14" s="295">
        <f>IF('Tabulation of Bids'!D12=0,"",'Tabulation of Bids'!D12)</f>
        <v>7250</v>
      </c>
      <c r="D14" s="299" t="str">
        <f>IF(ISBLANK('Tabulation of Bids'!C12),"",'Tabulation of Bids'!C12)</f>
        <v>Tons</v>
      </c>
      <c r="E14" s="261">
        <f t="shared" si="1"/>
        <v>572750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79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Asphalt, Hand Method</v>
      </c>
      <c r="C15" s="295">
        <f>IF('Tabulation of Bids'!D13=0,"",'Tabulation of Bids'!D13)</f>
        <v>10</v>
      </c>
      <c r="D15" s="299" t="str">
        <f>IF(ISBLANK('Tabulation of Bids'!C13),"",'Tabulation of Bids'!C13)</f>
        <v>Tons</v>
      </c>
      <c r="E15" s="261">
        <f t="shared" si="1"/>
        <v>800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80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P.C.C. Approach Pavement, 6"</v>
      </c>
      <c r="C16" s="295">
        <f>IF('Tabulation of Bids'!D14=0,"",'Tabulation of Bids'!D14)</f>
        <v>36</v>
      </c>
      <c r="D16" s="299" t="str">
        <f>IF(ISBLANK('Tabulation of Bids'!C14),"",'Tabulation of Bids'!C14)</f>
        <v>S.Y.</v>
      </c>
      <c r="E16" s="261">
        <f t="shared" si="1"/>
        <v>8280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230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P.C.C. Sidewalk, 4"</v>
      </c>
      <c r="C17" s="295">
        <f>IF('Tabulation of Bids'!D15=0,"",'Tabulation of Bids'!D15)</f>
        <v>650</v>
      </c>
      <c r="D17" s="299" t="str">
        <f>IF(ISBLANK('Tabulation of Bids'!C15),"",'Tabulation of Bids'!C15)</f>
        <v>S.F.</v>
      </c>
      <c r="E17" s="261">
        <f t="shared" si="1"/>
        <v>7702.5</v>
      </c>
      <c r="F17" s="262">
        <f t="shared" si="0"/>
        <v>750</v>
      </c>
      <c r="G17" s="288" t="str">
        <f t="shared" si="2"/>
        <v/>
      </c>
      <c r="H17" s="166">
        <v>1400</v>
      </c>
      <c r="I17" s="135" t="str">
        <f t="shared" si="3"/>
        <v>S.F.</v>
      </c>
      <c r="J17" s="133">
        <f>IF(ISBLANK('Tabulation of Bids'!G15),"",'Tabulation of Bids'!G15)</f>
        <v>11.85</v>
      </c>
      <c r="K17" s="133">
        <f t="shared" si="4"/>
        <v>16590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Combination Curb and Gutter Removal</v>
      </c>
      <c r="C18" s="295">
        <f>IF('Tabulation of Bids'!D16=0,"",'Tabulation of Bids'!D16)</f>
        <v>140</v>
      </c>
      <c r="D18" s="299" t="str">
        <f>IF(ISBLANK('Tabulation of Bids'!C16),"",'Tabulation of Bids'!C16)</f>
        <v>L.F.</v>
      </c>
      <c r="E18" s="261">
        <f t="shared" si="1"/>
        <v>2100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15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Sidewalk Removal</v>
      </c>
      <c r="C19" s="295">
        <f>IF('Tabulation of Bids'!D17=0,"",'Tabulation of Bids'!D17)</f>
        <v>650</v>
      </c>
      <c r="D19" s="299" t="str">
        <f>IF(ISBLANK('Tabulation of Bids'!C17),"",'Tabulation of Bids'!C17)</f>
        <v>S.F.</v>
      </c>
      <c r="E19" s="261">
        <f t="shared" si="1"/>
        <v>3250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Approach Pavement Removal</v>
      </c>
      <c r="C20" s="295">
        <f>IF('Tabulation of Bids'!D18=0,"",'Tabulation of Bids'!D18)</f>
        <v>36</v>
      </c>
      <c r="D20" s="299" t="str">
        <f>IF(ISBLANK('Tabulation of Bids'!C18),"",'Tabulation of Bids'!C18)</f>
        <v>S.Y.</v>
      </c>
      <c r="E20" s="261">
        <f t="shared" si="1"/>
        <v>900</v>
      </c>
      <c r="F20" s="262">
        <f t="shared" si="0"/>
        <v>1994</v>
      </c>
      <c r="G20" s="288" t="str">
        <f t="shared" si="2"/>
        <v/>
      </c>
      <c r="H20" s="166">
        <v>2030</v>
      </c>
      <c r="I20" s="135" t="str">
        <f t="shared" si="3"/>
        <v>S.Y.</v>
      </c>
      <c r="J20" s="133">
        <f>IF(ISBLANK('Tabulation of Bids'!G18),"",'Tabulation of Bids'!G18)</f>
        <v>25</v>
      </c>
      <c r="K20" s="133">
        <f t="shared" si="4"/>
        <v>50750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Surface Removal, 1.25"</v>
      </c>
      <c r="C21" s="295">
        <f>IF('Tabulation of Bids'!D19=0,"",'Tabulation of Bids'!D19)</f>
        <v>11100</v>
      </c>
      <c r="D21" s="299" t="str">
        <f>IF(ISBLANK('Tabulation of Bids'!C19),"",'Tabulation of Bids'!C19)</f>
        <v>S.Y.</v>
      </c>
      <c r="E21" s="261">
        <f t="shared" si="1"/>
        <v>32745.000000000004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2.95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Surface Removal, 2"</v>
      </c>
      <c r="C22" s="295">
        <f>IF('Tabulation of Bids'!D20=0,"",'Tabulation of Bids'!D20)</f>
        <v>56325</v>
      </c>
      <c r="D22" s="299" t="str">
        <f>IF(ISBLANK('Tabulation of Bids'!C20),"",'Tabulation of Bids'!C20)</f>
        <v>S.Y.</v>
      </c>
      <c r="E22" s="261">
        <f t="shared" si="1"/>
        <v>161652.75</v>
      </c>
      <c r="F22" s="262" t="str">
        <f t="shared" si="0"/>
        <v/>
      </c>
      <c r="G22" s="288" t="str">
        <f t="shared" si="2"/>
        <v/>
      </c>
      <c r="H22" s="166">
        <v>292</v>
      </c>
      <c r="I22" s="135" t="str">
        <f t="shared" si="3"/>
        <v>S.Y.</v>
      </c>
      <c r="J22" s="133">
        <f>IF(ISBLANK('Tabulation of Bids'!G20),"",'Tabulation of Bids'!G20)</f>
        <v>2.87</v>
      </c>
      <c r="K22" s="133">
        <f t="shared" si="4"/>
        <v>838.04000000000008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Sanitary Riser/Valve Boxes to be Adjusted</v>
      </c>
      <c r="C23" s="295">
        <f>IF('Tabulation of Bids'!D21=0,"",'Tabulation of Bids'!D21)</f>
        <v>1</v>
      </c>
      <c r="D23" s="299" t="str">
        <f>IF(ISBLANK('Tabulation of Bids'!C21),"",'Tabulation of Bids'!C21)</f>
        <v>Each</v>
      </c>
      <c r="E23" s="261">
        <f t="shared" si="1"/>
        <v>260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260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Manholes to be Adjusted</v>
      </c>
      <c r="C24" s="295">
        <f>IF('Tabulation of Bids'!D22=0,"",'Tabulation of Bids'!D22)</f>
        <v>43</v>
      </c>
      <c r="D24" s="299" t="str">
        <f>IF(ISBLANK('Tabulation of Bids'!C22),"",'Tabulation of Bids'!C22)</f>
        <v>Each</v>
      </c>
      <c r="E24" s="261">
        <f t="shared" si="1"/>
        <v>30100</v>
      </c>
      <c r="F24" s="262">
        <f t="shared" si="0"/>
        <v>15051</v>
      </c>
      <c r="G24" s="288" t="str">
        <f t="shared" si="2"/>
        <v/>
      </c>
      <c r="H24" s="166">
        <v>15094</v>
      </c>
      <c r="I24" s="135" t="str">
        <f t="shared" si="3"/>
        <v>Each</v>
      </c>
      <c r="J24" s="133">
        <f>IF(ISBLANK('Tabulation of Bids'!G22),"",'Tabulation of Bids'!G22)</f>
        <v>700</v>
      </c>
      <c r="K24" s="133">
        <f t="shared" si="4"/>
        <v>10565800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Manholes to be Adjusted with New Frame and Lid</v>
      </c>
      <c r="C25" s="295">
        <f>IF('Tabulation of Bids'!D23=0,"",'Tabulation of Bids'!D23)</f>
        <v>10</v>
      </c>
      <c r="D25" s="299" t="str">
        <f>IF(ISBLANK('Tabulation of Bids'!C23),"",'Tabulation of Bids'!C23)</f>
        <v>Each</v>
      </c>
      <c r="E25" s="261">
        <f t="shared" si="1"/>
        <v>12700</v>
      </c>
      <c r="F25" s="262">
        <f t="shared" si="0"/>
        <v>490</v>
      </c>
      <c r="G25" s="288" t="str">
        <f t="shared" si="2"/>
        <v/>
      </c>
      <c r="H25" s="166">
        <v>500</v>
      </c>
      <c r="I25" s="135" t="str">
        <f t="shared" si="3"/>
        <v>Each</v>
      </c>
      <c r="J25" s="133">
        <f>IF(ISBLANK('Tabulation of Bids'!G23),"",'Tabulation of Bids'!G23)</f>
        <v>1270</v>
      </c>
      <c r="K25" s="133">
        <f t="shared" si="4"/>
        <v>635000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 xml:space="preserve">Manholes to be Reconstructed </v>
      </c>
      <c r="C26" s="295">
        <f>IF('Tabulation of Bids'!D24=0,"",'Tabulation of Bids'!D24)</f>
        <v>1</v>
      </c>
      <c r="D26" s="299" t="str">
        <f>IF(ISBLANK('Tabulation of Bids'!C24),"",'Tabulation of Bids'!C24)</f>
        <v>Each</v>
      </c>
      <c r="E26" s="261">
        <f t="shared" si="1"/>
        <v>1400</v>
      </c>
      <c r="F26" s="262">
        <f t="shared" si="0"/>
        <v>1497</v>
      </c>
      <c r="G26" s="288" t="str">
        <f t="shared" si="2"/>
        <v/>
      </c>
      <c r="H26" s="166">
        <v>1498</v>
      </c>
      <c r="I26" s="135" t="str">
        <f t="shared" si="3"/>
        <v>Each</v>
      </c>
      <c r="J26" s="133">
        <f>IF(ISBLANK('Tabulation of Bids'!G24),"",'Tabulation of Bids'!G24)</f>
        <v>1400</v>
      </c>
      <c r="K26" s="133">
        <f t="shared" si="4"/>
        <v>2097200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Manholes to be Reconstructed with New Frame and Lid</v>
      </c>
      <c r="C27" s="295">
        <f>IF('Tabulation of Bids'!D25=0,"",'Tabulation of Bids'!D25)</f>
        <v>1</v>
      </c>
      <c r="D27" s="299" t="str">
        <f>IF(ISBLANK('Tabulation of Bids'!C25),"",'Tabulation of Bids'!C25)</f>
        <v>Each</v>
      </c>
      <c r="E27" s="261">
        <f t="shared" si="1"/>
        <v>1900</v>
      </c>
      <c r="F27" s="262">
        <f t="shared" si="0"/>
        <v>15243</v>
      </c>
      <c r="G27" s="288" t="str">
        <f t="shared" si="2"/>
        <v/>
      </c>
      <c r="H27" s="166">
        <v>15244</v>
      </c>
      <c r="I27" s="135" t="str">
        <f t="shared" si="3"/>
        <v>Each</v>
      </c>
      <c r="J27" s="133">
        <f>IF(ISBLANK('Tabulation of Bids'!G25),"",'Tabulation of Bids'!G25)</f>
        <v>1900</v>
      </c>
      <c r="K27" s="133">
        <f t="shared" si="4"/>
        <v>28963600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Inlets to be Adjusted</v>
      </c>
      <c r="C28" s="295">
        <f>IF('Tabulation of Bids'!D26=0,"",'Tabulation of Bids'!D26)</f>
        <v>1</v>
      </c>
      <c r="D28" s="299" t="str">
        <f>IF(ISBLANK('Tabulation of Bids'!C26),"",'Tabulation of Bids'!C26)</f>
        <v>Each</v>
      </c>
      <c r="E28" s="261">
        <f t="shared" si="1"/>
        <v>1236</v>
      </c>
      <c r="F28" s="262">
        <f t="shared" si="0"/>
        <v>291</v>
      </c>
      <c r="G28" s="288" t="str">
        <f t="shared" si="2"/>
        <v/>
      </c>
      <c r="H28" s="166">
        <v>292</v>
      </c>
      <c r="I28" s="135" t="str">
        <f t="shared" si="3"/>
        <v>Each</v>
      </c>
      <c r="J28" s="133">
        <f>IF(ISBLANK('Tabulation of Bids'!G26),"",'Tabulation of Bids'!G26)</f>
        <v>1236</v>
      </c>
      <c r="K28" s="133">
        <f t="shared" si="4"/>
        <v>360912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Inlets to be Adjusted with New Frame and Grate</v>
      </c>
      <c r="C29" s="295">
        <f>IF('Tabulation of Bids'!D27=0,"",'Tabulation of Bids'!D27)</f>
        <v>5</v>
      </c>
      <c r="D29" s="299" t="str">
        <f>IF(ISBLANK('Tabulation of Bids'!C27),"",'Tabulation of Bids'!C27)</f>
        <v>Each</v>
      </c>
      <c r="E29" s="261">
        <f t="shared" si="1"/>
        <v>9180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1836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 xml:space="preserve">Inlets to be Reconstructed </v>
      </c>
      <c r="C30" s="295">
        <f>IF('Tabulation of Bids'!D28=0,"",'Tabulation of Bids'!D28)</f>
        <v>1</v>
      </c>
      <c r="D30" s="299" t="str">
        <f>IF(ISBLANK('Tabulation of Bids'!C28),"",'Tabulation of Bids'!C28)</f>
        <v>Each</v>
      </c>
      <c r="E30" s="261">
        <f t="shared" si="1"/>
        <v>1996</v>
      </c>
      <c r="F30" s="262">
        <f t="shared" si="0"/>
        <v>18204</v>
      </c>
      <c r="G30" s="288" t="str">
        <f t="shared" si="2"/>
        <v/>
      </c>
      <c r="H30" s="166">
        <v>18205</v>
      </c>
      <c r="I30" s="135" t="str">
        <f t="shared" si="3"/>
        <v>Each</v>
      </c>
      <c r="J30" s="133">
        <f>IF(ISBLANK('Tabulation of Bids'!G28),"",'Tabulation of Bids'!G28)</f>
        <v>1996</v>
      </c>
      <c r="K30" s="133">
        <f t="shared" si="4"/>
        <v>36337180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Inlets to be Reconstructed with New Frame and Grate</v>
      </c>
      <c r="C31" s="295">
        <f>IF('Tabulation of Bids'!D29=0,"",'Tabulation of Bids'!D29)</f>
        <v>1</v>
      </c>
      <c r="D31" s="302" t="str">
        <f>IF(ISBLANK('Tabulation of Bids'!C29),"",'Tabulation of Bids'!C29)</f>
        <v>Each</v>
      </c>
      <c r="E31" s="263">
        <f t="shared" si="1"/>
        <v>2336</v>
      </c>
      <c r="F31" s="264">
        <f t="shared" si="0"/>
        <v>712</v>
      </c>
      <c r="G31" s="288" t="str">
        <f t="shared" si="2"/>
        <v/>
      </c>
      <c r="H31" s="166">
        <v>713</v>
      </c>
      <c r="I31" s="135" t="str">
        <f t="shared" si="3"/>
        <v>Each</v>
      </c>
      <c r="J31" s="133">
        <f>IF(ISBLANK('Tabulation of Bids'!G29),"",'Tabulation of Bids'!G29)</f>
        <v>2336</v>
      </c>
      <c r="K31" s="133">
        <f t="shared" si="4"/>
        <v>1665568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968051.08</v>
      </c>
      <c r="F32" s="26"/>
      <c r="G32" s="35"/>
      <c r="H32" s="45"/>
      <c r="I32" s="35"/>
      <c r="J32" s="25"/>
      <c r="K32" s="25">
        <f>IF(ISNUMBER(E32),SUM(K8:K31),"")</f>
        <v>80693438.390000001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145</v>
      </c>
      <c r="D48" s="359"/>
      <c r="E48" s="359"/>
      <c r="F48" s="359"/>
      <c r="G48" s="359"/>
      <c r="H48" s="359"/>
      <c r="I48" s="359"/>
      <c r="J48" s="359"/>
      <c r="K48" s="359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145</v>
      </c>
      <c r="D50" s="56"/>
      <c r="E50" s="359"/>
      <c r="F50" s="359"/>
      <c r="G50" s="359"/>
      <c r="H50" s="359"/>
      <c r="I50" s="359"/>
      <c r="J50" s="359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9"/>
      <c r="K55" s="359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Rock Road Companies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Janesville, WI Bid Bond</v>
      </c>
      <c r="C58" s="12"/>
      <c r="D58" s="12"/>
      <c r="E58" s="12"/>
      <c r="F58" s="12"/>
      <c r="G58" s="12"/>
      <c r="H58" s="14" t="s">
        <v>32</v>
      </c>
      <c r="I58" s="523" t="str">
        <f>I5</f>
        <v>Bid On: City-Wide Street Repairs Group No. 5 - 2023 (Residential)</v>
      </c>
      <c r="J58" s="523"/>
      <c r="K58" s="523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Inlet Specials to be Repaired</v>
      </c>
      <c r="C61" s="295">
        <f>IF('Tabulation of Bids'!D32=0,"",'Tabulation of Bids'!D32)</f>
        <v>1</v>
      </c>
      <c r="D61" s="296" t="str">
        <f>IF(ISBLANK('Tabulation of Bids'!C32),"",'Tabulation of Bids'!C32)</f>
        <v>Each</v>
      </c>
      <c r="E61" s="257">
        <f>IF(J61 = "","",J61*C61)</f>
        <v>2360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2360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Combination Concrete Curb and Gutter, Type M-6.18 (Modified)</v>
      </c>
      <c r="C62" s="295">
        <f>IF('Tabulation of Bids'!D33=0,"",'Tabulation of Bids'!D33)</f>
        <v>140</v>
      </c>
      <c r="D62" s="299" t="str">
        <f>IF(ISBLANK('Tabulation of Bids'!C33),"",'Tabulation of Bids'!C33)</f>
        <v>L.F.</v>
      </c>
      <c r="E62" s="133">
        <f t="shared" ref="E62:E84" si="7">IF(J62 = "","",J62*C62)</f>
        <v>8680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62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Traffic Control and Protection</v>
      </c>
      <c r="C63" s="295">
        <f>IF('Tabulation of Bids'!D34=0,"",'Tabulation of Bids'!D34)</f>
        <v>1.0000000000000002</v>
      </c>
      <c r="D63" s="299" t="str">
        <f>IF(ISBLANK('Tabulation of Bids'!C34),"",'Tabulation of Bids'!C34)</f>
        <v>LSum</v>
      </c>
      <c r="E63" s="133">
        <f t="shared" si="7"/>
        <v>32000.000000000007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32000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Thermoplastic Pavement Markings, 4"</v>
      </c>
      <c r="C64" s="295">
        <f>IF('Tabulation of Bids'!D35=0,"",'Tabulation of Bids'!D35)</f>
        <v>5455</v>
      </c>
      <c r="D64" s="299" t="str">
        <f>IF(ISBLANK('Tabulation of Bids'!C35),"",'Tabulation of Bids'!C35)</f>
        <v>L.F.</v>
      </c>
      <c r="E64" s="133">
        <f t="shared" si="7"/>
        <v>8182.5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1.5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Thermoplastic Pavement Markings, 6"</v>
      </c>
      <c r="C65" s="295">
        <f>IF('Tabulation of Bids'!D36=0,"",'Tabulation of Bids'!D36)</f>
        <v>2167</v>
      </c>
      <c r="D65" s="299" t="str">
        <f>IF(ISBLANK('Tabulation of Bids'!C36),"",'Tabulation of Bids'!C36)</f>
        <v>L.F.</v>
      </c>
      <c r="E65" s="133">
        <f t="shared" si="7"/>
        <v>4875.75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2.25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Thermoplastic Pavement Markings, 12"</v>
      </c>
      <c r="C66" s="295">
        <f>IF('Tabulation of Bids'!D37=0,"",'Tabulation of Bids'!D37)</f>
        <v>115</v>
      </c>
      <c r="D66" s="299" t="str">
        <f>IF(ISBLANK('Tabulation of Bids'!C37),"",'Tabulation of Bids'!C37)</f>
        <v>L.F.</v>
      </c>
      <c r="E66" s="133">
        <f t="shared" si="7"/>
        <v>517.5</v>
      </c>
      <c r="F66" s="134" t="str">
        <f t="shared" si="8"/>
        <v/>
      </c>
      <c r="G66" s="288" t="str">
        <f t="shared" si="9"/>
        <v/>
      </c>
      <c r="H66" s="166">
        <v>10</v>
      </c>
      <c r="I66" s="135" t="str">
        <f t="shared" si="5"/>
        <v>L.F.</v>
      </c>
      <c r="J66" s="133">
        <f>IF(ISBLANK('Tabulation of Bids'!G37),"",'Tabulation of Bids'!G37)</f>
        <v>4.5</v>
      </c>
      <c r="K66" s="133">
        <f t="shared" si="6"/>
        <v>45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Thermoplastic Pavement Markings, 24"</v>
      </c>
      <c r="C67" s="295">
        <f>IF('Tabulation of Bids'!D38=0,"",'Tabulation of Bids'!D38)</f>
        <v>103</v>
      </c>
      <c r="D67" s="299" t="str">
        <f>IF(ISBLANK('Tabulation of Bids'!C38),"",'Tabulation of Bids'!C38)</f>
        <v>L.F.</v>
      </c>
      <c r="E67" s="133">
        <f t="shared" si="7"/>
        <v>927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9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Thermoplastic Pavement Markings, Letters and Symbols</v>
      </c>
      <c r="C68" s="295">
        <f>IF('Tabulation of Bids'!D39=0,"",'Tabulation of Bids'!D39)</f>
        <v>345</v>
      </c>
      <c r="D68" s="299" t="str">
        <f>IF(ISBLANK('Tabulation of Bids'!C39),"",'Tabulation of Bids'!C39)</f>
        <v>S.F.</v>
      </c>
      <c r="E68" s="133">
        <f t="shared" si="7"/>
        <v>3105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9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Detector Loops</v>
      </c>
      <c r="C69" s="295">
        <f>IF('Tabulation of Bids'!D40=0,"",'Tabulation of Bids'!D40)</f>
        <v>2200</v>
      </c>
      <c r="D69" s="299" t="str">
        <f>IF(ISBLANK('Tabulation of Bids'!C40),"",'Tabulation of Bids'!C40)</f>
        <v>L.F.</v>
      </c>
      <c r="E69" s="133">
        <f t="shared" si="7"/>
        <v>60500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27.5</v>
      </c>
      <c r="K69" s="133" t="str">
        <f t="shared" si="6"/>
        <v/>
      </c>
      <c r="M69" s="1"/>
      <c r="N69" s="128"/>
    </row>
    <row r="70" spans="1:14" ht="20.25" customHeight="1" x14ac:dyDescent="0.2">
      <c r="A70" s="306" t="str">
        <f>IF(ISBLANK('Tabulation of Bids'!A41),"",'Tabulation of Bids'!A41)</f>
        <v/>
      </c>
      <c r="B70" s="307" t="str">
        <f>IF(ISBLANK('Tabulation of Bids'!B41),"",'Tabulation of Bids'!B41)</f>
        <v/>
      </c>
      <c r="C70" s="295" t="str">
        <f>IF('Tabulation of Bids'!D41=0,"",'Tabulation of Bids'!D41)</f>
        <v/>
      </c>
      <c r="D70" s="299" t="str">
        <f>IF(ISBLANK('Tabulation of Bids'!C41),"",'Tabulation of Bids'!C41)</f>
        <v/>
      </c>
      <c r="E70" s="133" t="str">
        <f t="shared" si="7"/>
        <v/>
      </c>
      <c r="F70" s="134" t="str">
        <f t="shared" si="8"/>
        <v/>
      </c>
      <c r="G70" s="288" t="str">
        <f t="shared" si="9"/>
        <v/>
      </c>
      <c r="H70" s="166">
        <v>8</v>
      </c>
      <c r="I70" s="135" t="str">
        <f t="shared" si="5"/>
        <v/>
      </c>
      <c r="J70" s="133" t="str">
        <f>IF(ISBLANK('Tabulation of Bids'!G41),"",'Tabulation of Bids'!G41)</f>
        <v/>
      </c>
      <c r="K70" s="133" t="e">
        <f t="shared" si="6"/>
        <v>#VALUE!</v>
      </c>
      <c r="M70" s="1"/>
      <c r="N70" s="128"/>
    </row>
    <row r="71" spans="1:14" ht="20.25" customHeight="1" x14ac:dyDescent="0.2">
      <c r="A71" s="306" t="str">
        <f>IF(ISBLANK('Tabulation of Bids'!A42),"",'Tabulation of Bids'!A42)</f>
        <v/>
      </c>
      <c r="B71" s="307" t="str">
        <f>IF(ISBLANK('Tabulation of Bids'!B42),"",'Tabulation of Bids'!B42)</f>
        <v/>
      </c>
      <c r="C71" s="295" t="str">
        <f>IF('Tabulation of Bids'!D42=0,"",'Tabulation of Bids'!D42)</f>
        <v/>
      </c>
      <c r="D71" s="299" t="str">
        <f>IF(ISBLANK('Tabulation of Bids'!C42),"",'Tabulation of Bids'!C42)</f>
        <v/>
      </c>
      <c r="E71" s="133" t="str">
        <f t="shared" si="7"/>
        <v/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 t="str">
        <f>IF(ISBLANK('Tabulation of Bids'!G42),"",'Tabulation of Bids'!G42)</f>
        <v/>
      </c>
      <c r="K71" s="133" t="str">
        <f t="shared" si="6"/>
        <v/>
      </c>
      <c r="M71" s="1"/>
      <c r="N71" s="128"/>
    </row>
    <row r="72" spans="1:14" ht="20.25" customHeight="1" x14ac:dyDescent="0.2">
      <c r="A72" s="306" t="str">
        <f>IF(ISBLANK('Tabulation of Bids'!A43),"",'Tabulation of Bids'!A43)</f>
        <v/>
      </c>
      <c r="B72" s="307" t="str">
        <f>IF(ISBLANK('Tabulation of Bids'!B43),"",'Tabulation of Bids'!B43)</f>
        <v/>
      </c>
      <c r="C72" s="295" t="str">
        <f>IF('Tabulation of Bids'!D43=0,"",'Tabulation of Bids'!D43)</f>
        <v/>
      </c>
      <c r="D72" s="299" t="str">
        <f>IF(ISBLANK('Tabulation of Bids'!C43),"",'Tabulation of Bids'!C43)</f>
        <v/>
      </c>
      <c r="E72" s="133" t="str">
        <f t="shared" si="7"/>
        <v/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 t="str">
        <f>IF(ISBLANK('Tabulation of Bids'!G43),"",'Tabulation of Bids'!G43)</f>
        <v/>
      </c>
      <c r="K72" s="133" t="str">
        <f t="shared" si="6"/>
        <v/>
      </c>
      <c r="M72" s="1"/>
      <c r="N72" s="128"/>
    </row>
    <row r="73" spans="1:14" ht="20.25" customHeight="1" x14ac:dyDescent="0.2">
      <c r="A73" s="306" t="str">
        <f>IF(ISBLANK('Tabulation of Bids'!A44),"",'Tabulation of Bids'!A44)</f>
        <v/>
      </c>
      <c r="B73" s="307" t="str">
        <f>IF(ISBLANK('Tabulation of Bids'!B44),"",'Tabulation of Bids'!B44)</f>
        <v/>
      </c>
      <c r="C73" s="295" t="str">
        <f>IF('Tabulation of Bids'!D44=0,"",'Tabulation of Bids'!D44)</f>
        <v/>
      </c>
      <c r="D73" s="299" t="str">
        <f>IF(ISBLANK('Tabulation of Bids'!C44),"",'Tabulation of Bids'!C44)</f>
        <v/>
      </c>
      <c r="E73" s="133" t="str">
        <f t="shared" si="7"/>
        <v/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 t="str">
        <f>IF(ISBLANK('Tabulation of Bids'!G44),"",'Tabulation of Bids'!G44)</f>
        <v/>
      </c>
      <c r="K73" s="133" t="str">
        <f t="shared" si="6"/>
        <v/>
      </c>
      <c r="M73" s="1"/>
      <c r="N73" s="128"/>
    </row>
    <row r="74" spans="1:14" ht="20.25" customHeight="1" x14ac:dyDescent="0.2">
      <c r="A74" s="306" t="str">
        <f>IF(ISBLANK('Tabulation of Bids'!A45),"",'Tabulation of Bids'!A45)</f>
        <v/>
      </c>
      <c r="B74" s="307" t="str">
        <f>IF(ISBLANK('Tabulation of Bids'!B45),"",'Tabulation of Bids'!B45)</f>
        <v/>
      </c>
      <c r="C74" s="295" t="str">
        <f>IF('Tabulation of Bids'!D45=0,"",'Tabulation of Bids'!D45)</f>
        <v/>
      </c>
      <c r="D74" s="299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8" t="str">
        <f t="shared" si="9"/>
        <v/>
      </c>
      <c r="H74" s="166">
        <v>1</v>
      </c>
      <c r="I74" s="135" t="str">
        <f t="shared" si="5"/>
        <v/>
      </c>
      <c r="J74" s="133" t="str">
        <f>IF(ISBLANK('Tabulation of Bids'!G45),"",'Tabulation of Bids'!G45)</f>
        <v/>
      </c>
      <c r="K74" s="133" t="e">
        <f t="shared" si="6"/>
        <v>#VALUE!</v>
      </c>
      <c r="M74" s="1"/>
      <c r="N74" s="128"/>
    </row>
    <row r="75" spans="1:14" ht="20.25" customHeight="1" x14ac:dyDescent="0.2">
      <c r="A75" s="306" t="str">
        <f>IF(ISBLANK('Tabulation of Bids'!A46),"",'Tabulation of Bids'!A46)</f>
        <v/>
      </c>
      <c r="B75" s="307" t="str">
        <f>IF(ISBLANK('Tabulation of Bids'!B46),"",'Tabulation of Bids'!B46)</f>
        <v/>
      </c>
      <c r="C75" s="295" t="str">
        <f>IF('Tabulation of Bids'!D46=0,"",'Tabulation of Bids'!D46)</f>
        <v/>
      </c>
      <c r="D75" s="299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8" t="str">
        <f t="shared" si="9"/>
        <v/>
      </c>
      <c r="H75" s="166">
        <v>1318</v>
      </c>
      <c r="I75" s="135" t="str">
        <f t="shared" si="5"/>
        <v/>
      </c>
      <c r="J75" s="133" t="str">
        <f>IF(ISBLANK('Tabulation of Bids'!G46),"",'Tabulation of Bids'!G46)</f>
        <v/>
      </c>
      <c r="K75" s="133" t="e">
        <f t="shared" si="6"/>
        <v>#VALUE!</v>
      </c>
      <c r="M75" s="1"/>
      <c r="N75" s="128"/>
    </row>
    <row r="76" spans="1:14" ht="20.25" customHeight="1" x14ac:dyDescent="0.2">
      <c r="A76" s="306" t="str">
        <f>IF(ISBLANK('Tabulation of Bids'!A47),"",'Tabulation of Bids'!A47)</f>
        <v/>
      </c>
      <c r="B76" s="307" t="str">
        <f>IF(ISBLANK('Tabulation of Bids'!B47),"",'Tabulation of Bids'!B47)</f>
        <v/>
      </c>
      <c r="C76" s="295" t="str">
        <f>IF('Tabulation of Bids'!D47=0,"",'Tabulation of Bids'!D47)</f>
        <v/>
      </c>
      <c r="D76" s="299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8" t="str">
        <f t="shared" si="9"/>
        <v/>
      </c>
      <c r="H76" s="166">
        <v>0.5</v>
      </c>
      <c r="I76" s="135" t="str">
        <f t="shared" si="5"/>
        <v/>
      </c>
      <c r="J76" s="133" t="str">
        <f>IF(ISBLANK('Tabulation of Bids'!G47),"",'Tabulation of Bids'!G47)</f>
        <v/>
      </c>
      <c r="K76" s="133" t="e">
        <f t="shared" si="6"/>
        <v>#VALUE!</v>
      </c>
    </row>
    <row r="77" spans="1:14" ht="20.25" customHeight="1" x14ac:dyDescent="0.2">
      <c r="A77" s="306" t="str">
        <f>IF(ISBLANK('Tabulation of Bids'!A48),"",'Tabulation of Bids'!A48)</f>
        <v/>
      </c>
      <c r="B77" s="307" t="str">
        <f>IF(ISBLANK('Tabulation of Bids'!B48),"",'Tabulation of Bids'!B48)</f>
        <v/>
      </c>
      <c r="C77" s="295" t="str">
        <f>IF('Tabulation of Bids'!D48=0,"",'Tabulation of Bids'!D48)</f>
        <v/>
      </c>
      <c r="D77" s="299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1089198.83</v>
      </c>
      <c r="F85" s="26"/>
      <c r="G85" s="35"/>
      <c r="H85" s="45"/>
      <c r="I85" s="35"/>
      <c r="J85" s="25"/>
      <c r="K85" s="25" t="e">
        <f>IF(ISNUMBER(E85),SUM(K8:K31)+SUM(K61:K84),"")</f>
        <v>#VALUE!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e">
        <f>IF(A85="Sub Total","",SUM(K85:K92))</f>
        <v>#VALUE!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60">
        <v>0.1</v>
      </c>
      <c r="K94" s="275" t="str">
        <f>IF(ISNUMBER(K85),IF(ISNUMBER(J94),J94*K93,""),"")</f>
        <v/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e">
        <f>IF(ISNUMBER(K94),K93-K94,K93)</f>
        <v>#VALUE!</v>
      </c>
    </row>
    <row r="96" spans="1:11" x14ac:dyDescent="0.2">
      <c r="A96" s="363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4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4"/>
      <c r="B98" s="50"/>
      <c r="C98" s="32"/>
      <c r="D98" s="32"/>
      <c r="E98" s="32"/>
      <c r="F98" s="32"/>
      <c r="G98" s="32"/>
      <c r="H98" s="32"/>
      <c r="I98" s="362"/>
      <c r="J98" s="361"/>
      <c r="K98" s="271"/>
    </row>
    <row r="99" spans="1:31" ht="12" thickBot="1" x14ac:dyDescent="0.25">
      <c r="A99" s="365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e">
        <f>IF(ISNUMBER(K100),K95-K100,K95)</f>
        <v>#VALUE!</v>
      </c>
    </row>
    <row r="102" spans="1:31" s="2" customFormat="1" ht="18" customHeight="1" x14ac:dyDescent="0.2">
      <c r="A102" s="52"/>
      <c r="B102" s="52" t="s">
        <v>46</v>
      </c>
      <c r="C102" s="46" t="s">
        <v>145</v>
      </c>
      <c r="D102" s="359"/>
      <c r="E102" s="359"/>
      <c r="F102" s="359"/>
      <c r="G102" s="359"/>
      <c r="H102" s="359"/>
      <c r="I102" s="359"/>
      <c r="J102" s="359"/>
      <c r="K102" s="35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146</v>
      </c>
      <c r="D104" s="56"/>
      <c r="E104" s="359"/>
      <c r="F104" s="359"/>
      <c r="G104" s="359"/>
      <c r="H104" s="359"/>
      <c r="I104" s="359"/>
      <c r="J104" s="359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9"/>
      <c r="K109" s="359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Rock Road Companies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Janesville, WI Bid Bond</v>
      </c>
      <c r="C112" s="12"/>
      <c r="D112" s="12"/>
      <c r="E112" s="12"/>
      <c r="F112" s="12"/>
      <c r="G112" s="12"/>
      <c r="H112" s="14" t="s">
        <v>32</v>
      </c>
      <c r="I112" s="523" t="str">
        <f>I58</f>
        <v>Bid On: City-Wide Street Repairs Group No. 5 - 2023 (Residential)</v>
      </c>
      <c r="J112" s="523"/>
      <c r="K112" s="523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1089198.83</v>
      </c>
      <c r="F139" s="26"/>
      <c r="G139" s="35"/>
      <c r="H139" s="45"/>
      <c r="I139" s="35"/>
      <c r="J139" s="25"/>
      <c r="K139" s="25" t="e">
        <f>IF(ISNUMBER(E85),SUM(K8:K31)+SUM(K61:K84)+SUM(K115:K138),"")</f>
        <v>#VALUE!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 t="e">
        <f>IF(A139="Sub Total","",SUM(K139:K146))</f>
        <v>#VALUE!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 t="e">
        <f>IF(ISNUMBER(K148),K147-K148,K147)</f>
        <v>#VALUE!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 t="e">
        <f>IF(ISNUMBER(K153),K149-K153,K149)</f>
        <v>#VALUE!</v>
      </c>
    </row>
    <row r="155" spans="1:11" ht="18" customHeight="1" x14ac:dyDescent="0.2">
      <c r="A155" s="52"/>
      <c r="B155" s="52" t="s">
        <v>46</v>
      </c>
      <c r="C155" s="46" t="s">
        <v>104</v>
      </c>
      <c r="D155" s="359"/>
      <c r="E155" s="359"/>
      <c r="F155" s="359"/>
      <c r="G155" s="359"/>
      <c r="H155" s="359"/>
      <c r="I155" s="359"/>
      <c r="J155" s="359"/>
      <c r="K155" s="359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9"/>
      <c r="F157" s="359"/>
      <c r="G157" s="359"/>
      <c r="H157" s="359"/>
      <c r="I157" s="359"/>
      <c r="J157" s="359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9"/>
      <c r="K162" s="359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Rock Road Companies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Janesville, WI Bid Bond</v>
      </c>
      <c r="C165" s="12"/>
      <c r="D165" s="12"/>
      <c r="E165" s="12"/>
      <c r="F165" s="12"/>
      <c r="G165" s="12"/>
      <c r="H165" s="14" t="s">
        <v>32</v>
      </c>
      <c r="I165" s="523" t="str">
        <f>I112</f>
        <v>Bid On: City-Wide Street Repairs Group No. 5 - 2023 (Residential)</v>
      </c>
      <c r="J165" s="523"/>
      <c r="K165" s="523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1089198.83</v>
      </c>
      <c r="F192" s="26"/>
      <c r="G192" s="35"/>
      <c r="H192" s="45"/>
      <c r="I192" s="35"/>
      <c r="J192" s="25"/>
      <c r="K192" s="25" t="e">
        <f>IF(ISNUMBER(E85),SUM(K8:K31)+SUM(K61:K84)+SUM(K115:K138)+SUM(K168:K191),"")</f>
        <v>#VALUE!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 t="e">
        <f>IF(A192="Sub Total","",SUM(K192:K199))</f>
        <v>#VALUE!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 t="e">
        <f>IF(ISNUMBER(K201),K200-K201,K200)</f>
        <v>#VALUE!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 t="e">
        <f>IF(ISNUMBER(K206),K202-K206,K202)</f>
        <v>#VALUE!</v>
      </c>
    </row>
    <row r="208" spans="1:11" ht="18" customHeight="1" x14ac:dyDescent="0.2">
      <c r="A208" s="52"/>
      <c r="B208" s="52" t="s">
        <v>46</v>
      </c>
      <c r="C208" s="46" t="s">
        <v>104</v>
      </c>
      <c r="D208" s="359"/>
      <c r="E208" s="359"/>
      <c r="F208" s="359"/>
      <c r="G208" s="359"/>
      <c r="H208" s="359"/>
      <c r="I208" s="359"/>
      <c r="J208" s="359"/>
      <c r="K208" s="359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9"/>
      <c r="F210" s="359"/>
      <c r="G210" s="359"/>
      <c r="H210" s="359"/>
      <c r="I210" s="359"/>
      <c r="J210" s="359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18"/>
      <c r="G5" s="518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16" t="e">
        <f>#REF!</f>
        <v>#REF!</v>
      </c>
      <c r="G7" s="516"/>
    </row>
    <row r="8" spans="1:7" x14ac:dyDescent="0.2">
      <c r="A8" s="66" t="s">
        <v>56</v>
      </c>
      <c r="B8" s="66"/>
      <c r="C8" s="66"/>
      <c r="D8" s="66"/>
      <c r="E8" s="67" t="s">
        <v>57</v>
      </c>
      <c r="F8" s="518">
        <v>1</v>
      </c>
      <c r="G8" s="518"/>
    </row>
    <row r="9" spans="1:7" x14ac:dyDescent="0.2">
      <c r="A9" s="66"/>
      <c r="B9" s="66"/>
      <c r="C9" s="66"/>
      <c r="D9" s="66"/>
      <c r="E9" s="67" t="s">
        <v>25</v>
      </c>
      <c r="F9" s="526"/>
      <c r="G9" s="526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20" t="str">
        <f>'Tabulation of Bids'!G1</f>
        <v>Rock Road Companies</v>
      </c>
      <c r="G10" s="520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27" t="s">
        <v>103</v>
      </c>
      <c r="B57" s="528"/>
      <c r="C57" s="528"/>
      <c r="D57" s="529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30"/>
      <c r="B58" s="531"/>
      <c r="C58" s="531"/>
      <c r="D58" s="532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24"/>
      <c r="B67" s="85" t="s">
        <v>71</v>
      </c>
      <c r="C67" s="85"/>
      <c r="D67" s="85"/>
      <c r="E67" s="85"/>
      <c r="F67" s="85"/>
      <c r="G67" s="85"/>
    </row>
    <row r="68" spans="1:7" x14ac:dyDescent="0.2">
      <c r="A68" s="525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24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25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24"/>
      <c r="B73" s="85" t="s">
        <v>74</v>
      </c>
      <c r="C73" s="85"/>
      <c r="D73" s="85"/>
      <c r="E73" s="85"/>
      <c r="F73" s="85"/>
      <c r="G73" s="85"/>
    </row>
    <row r="74" spans="1:7" x14ac:dyDescent="0.2">
      <c r="A74" s="525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2023-06-30T15:57:12Z</cp:lastPrinted>
  <dcterms:created xsi:type="dcterms:W3CDTF">2000-03-30T15:03:44Z</dcterms:created>
  <dcterms:modified xsi:type="dcterms:W3CDTF">2023-08-08T19:55:55Z</dcterms:modified>
</cp:coreProperties>
</file>