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9B742490-C2B5-4868-9DFE-D9EF54556491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C610" i="5"/>
  <c r="F610" i="5" s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1" i="3"/>
  <c r="E530" i="3"/>
  <c r="B528" i="3"/>
  <c r="C342" i="2"/>
  <c r="C341" i="2"/>
  <c r="C324" i="2"/>
  <c r="B266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D614" i="5" s="1"/>
  <c r="B338" i="1"/>
  <c r="B614" i="5" s="1"/>
  <c r="E337" i="1"/>
  <c r="E534" i="3" s="1"/>
  <c r="D337" i="1"/>
  <c r="R337" i="1" s="1"/>
  <c r="C337" i="1"/>
  <c r="D613" i="5" s="1"/>
  <c r="B337" i="1"/>
  <c r="B613" i="5" s="1"/>
  <c r="E336" i="1"/>
  <c r="E533" i="3" s="1"/>
  <c r="D336" i="1"/>
  <c r="C336" i="1"/>
  <c r="D612" i="5" s="1"/>
  <c r="B336" i="1"/>
  <c r="B533" i="3" s="1"/>
  <c r="E335" i="1"/>
  <c r="E532" i="3" s="1"/>
  <c r="D335" i="1"/>
  <c r="P335" i="1" s="1"/>
  <c r="C335" i="1"/>
  <c r="C532" i="3" s="1"/>
  <c r="B335" i="1"/>
  <c r="B532" i="3" s="1"/>
  <c r="E334" i="1"/>
  <c r="D334" i="1"/>
  <c r="H334" i="1" s="1"/>
  <c r="C334" i="1"/>
  <c r="C531" i="3" s="1"/>
  <c r="B334" i="1"/>
  <c r="B531" i="3" s="1"/>
  <c r="E333" i="1"/>
  <c r="D333" i="1"/>
  <c r="R333" i="1" s="1"/>
  <c r="C333" i="1"/>
  <c r="C332" i="2" s="1"/>
  <c r="B333" i="1"/>
  <c r="B530" i="3" s="1"/>
  <c r="E332" i="1"/>
  <c r="E529" i="3" s="1"/>
  <c r="D332" i="1"/>
  <c r="J332" i="1" s="1"/>
  <c r="C332" i="1"/>
  <c r="C331" i="2" s="1"/>
  <c r="B332" i="1"/>
  <c r="B331" i="2" s="1"/>
  <c r="E331" i="1"/>
  <c r="E528" i="3" s="1"/>
  <c r="D331" i="1"/>
  <c r="R331" i="1" s="1"/>
  <c r="C331" i="1"/>
  <c r="C330" i="2" s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0" i="1"/>
  <c r="J338" i="1"/>
  <c r="J336" i="1"/>
  <c r="P334" i="1"/>
  <c r="A333" i="1"/>
  <c r="P322" i="1"/>
  <c r="E315" i="1"/>
  <c r="E514" i="3" s="1"/>
  <c r="D315" i="1"/>
  <c r="R315" i="1" s="1"/>
  <c r="C315" i="1"/>
  <c r="C314" i="2" s="1"/>
  <c r="B315" i="1"/>
  <c r="E314" i="1"/>
  <c r="E513" i="3" s="1"/>
  <c r="D314" i="1"/>
  <c r="N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P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2" i="1"/>
  <c r="H312" i="1"/>
  <c r="B291" i="1"/>
  <c r="B265" i="1"/>
  <c r="B239" i="1"/>
  <c r="B213" i="1"/>
  <c r="B187" i="1"/>
  <c r="A341" i="1" l="1"/>
  <c r="B529" i="3"/>
  <c r="D274" i="2"/>
  <c r="F274" i="2" s="1"/>
  <c r="F330" i="1"/>
  <c r="F150" i="1"/>
  <c r="F157" i="1"/>
  <c r="H330" i="1"/>
  <c r="P330" i="1"/>
  <c r="D607" i="5"/>
  <c r="A332" i="1"/>
  <c r="D329" i="2"/>
  <c r="F329" i="2" s="1"/>
  <c r="B608" i="5"/>
  <c r="B609" i="5"/>
  <c r="F151" i="1"/>
  <c r="F158" i="1"/>
  <c r="A334" i="1"/>
  <c r="B332" i="2"/>
  <c r="B610" i="5"/>
  <c r="B340" i="2"/>
  <c r="L332" i="1"/>
  <c r="J340" i="1"/>
  <c r="P332" i="1"/>
  <c r="F148" i="1"/>
  <c r="D340" i="2"/>
  <c r="F340" i="2" s="1"/>
  <c r="F315" i="1"/>
  <c r="P333" i="1"/>
  <c r="F338" i="1"/>
  <c r="F145" i="1"/>
  <c r="J334" i="1"/>
  <c r="C608" i="5"/>
  <c r="F608" i="5" s="1"/>
  <c r="F149" i="1"/>
  <c r="L334" i="1"/>
  <c r="D527" i="3"/>
  <c r="F527" i="3" s="1"/>
  <c r="D608" i="5"/>
  <c r="C609" i="5"/>
  <c r="F609" i="5" s="1"/>
  <c r="H324" i="1"/>
  <c r="H338" i="1"/>
  <c r="F336" i="1"/>
  <c r="D609" i="5"/>
  <c r="F340" i="1"/>
  <c r="B534" i="3"/>
  <c r="D610" i="5"/>
  <c r="H340" i="1"/>
  <c r="R314" i="1"/>
  <c r="D335" i="2"/>
  <c r="F335" i="2" s="1"/>
  <c r="D533" i="3"/>
  <c r="F533" i="3" s="1"/>
  <c r="B334" i="2"/>
  <c r="D334" i="2"/>
  <c r="F334" i="2" s="1"/>
  <c r="C335" i="2"/>
  <c r="C533" i="3"/>
  <c r="F314" i="1"/>
  <c r="A335" i="1"/>
  <c r="A611" i="5" s="1"/>
  <c r="B336" i="2"/>
  <c r="B335" i="2"/>
  <c r="L314" i="1"/>
  <c r="C336" i="2"/>
  <c r="A336" i="1"/>
  <c r="A612" i="5" s="1"/>
  <c r="D317" i="2"/>
  <c r="F317" i="2" s="1"/>
  <c r="D336" i="2"/>
  <c r="F336" i="2" s="1"/>
  <c r="C534" i="3"/>
  <c r="B611" i="5"/>
  <c r="N313" i="1"/>
  <c r="R335" i="1"/>
  <c r="H318" i="1"/>
  <c r="H336" i="1"/>
  <c r="D534" i="3"/>
  <c r="F534" i="3" s="1"/>
  <c r="C611" i="5"/>
  <c r="F611" i="5" s="1"/>
  <c r="J320" i="1"/>
  <c r="L336" i="1"/>
  <c r="C337" i="2"/>
  <c r="B527" i="3"/>
  <c r="B612" i="5"/>
  <c r="L320" i="1"/>
  <c r="A337" i="1"/>
  <c r="A613" i="5" s="1"/>
  <c r="D337" i="2"/>
  <c r="F337" i="2" s="1"/>
  <c r="C527" i="3"/>
  <c r="C612" i="5"/>
  <c r="F612" i="5" s="1"/>
  <c r="B337" i="2"/>
  <c r="P320" i="1"/>
  <c r="A338" i="1"/>
  <c r="A614" i="5" s="1"/>
  <c r="B329" i="2"/>
  <c r="F322" i="1"/>
  <c r="C329" i="2"/>
  <c r="B338" i="2"/>
  <c r="C338" i="2"/>
  <c r="C613" i="5"/>
  <c r="F613" i="5" s="1"/>
  <c r="D532" i="3"/>
  <c r="F532" i="3" s="1"/>
  <c r="P318" i="1"/>
  <c r="P324" i="1"/>
  <c r="A339" i="1"/>
  <c r="A338" i="2" s="1"/>
  <c r="B330" i="2"/>
  <c r="D528" i="3"/>
  <c r="F528" i="3" s="1"/>
  <c r="F153" i="1"/>
  <c r="D338" i="2"/>
  <c r="F338" i="2" s="1"/>
  <c r="C528" i="3"/>
  <c r="B339" i="2"/>
  <c r="C614" i="5"/>
  <c r="F614" i="5" s="1"/>
  <c r="F312" i="1"/>
  <c r="D330" i="2"/>
  <c r="F330" i="2" s="1"/>
  <c r="C339" i="2"/>
  <c r="F430" i="3"/>
  <c r="F313" i="1"/>
  <c r="D339" i="2"/>
  <c r="F339" i="2" s="1"/>
  <c r="C529" i="3"/>
  <c r="D529" i="3"/>
  <c r="F529" i="3" s="1"/>
  <c r="C615" i="5"/>
  <c r="F615" i="5" s="1"/>
  <c r="J328" i="1"/>
  <c r="C340" i="2"/>
  <c r="D611" i="5"/>
  <c r="J326" i="1"/>
  <c r="A330" i="1"/>
  <c r="A527" i="3" s="1"/>
  <c r="D331" i="2"/>
  <c r="F331" i="2" s="1"/>
  <c r="C334" i="2"/>
  <c r="C530" i="3"/>
  <c r="C616" i="5"/>
  <c r="F616" i="5" s="1"/>
  <c r="D530" i="3"/>
  <c r="F530" i="3" s="1"/>
  <c r="D176" i="2"/>
  <c r="F176" i="2" s="1"/>
  <c r="D332" i="2"/>
  <c r="F332" i="2" s="1"/>
  <c r="C606" i="5"/>
  <c r="F606" i="5" s="1"/>
  <c r="F156" i="1"/>
  <c r="A331" i="1"/>
  <c r="A330" i="2" s="1"/>
  <c r="B333" i="2"/>
  <c r="C617" i="5"/>
  <c r="F617" i="5" s="1"/>
  <c r="C333" i="2"/>
  <c r="F332" i="1"/>
  <c r="D333" i="2"/>
  <c r="F333" i="2" s="1"/>
  <c r="D531" i="3"/>
  <c r="F531" i="3" s="1"/>
  <c r="C607" i="5"/>
  <c r="F607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7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45" i="5"/>
  <c r="F561" i="5"/>
  <c r="F451" i="5"/>
  <c r="F398" i="5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329" i="2" l="1"/>
  <c r="A528" i="3"/>
  <c r="A607" i="5"/>
  <c r="A336" i="2"/>
  <c r="A534" i="3"/>
  <c r="A337" i="2"/>
  <c r="A335" i="2"/>
  <c r="A615" i="5"/>
  <c r="A533" i="3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 l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71" i="5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J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22" i="5"/>
  <c r="B28" i="5"/>
  <c r="B24" i="5"/>
  <c r="C70" i="5"/>
  <c r="F70" i="5" s="1"/>
  <c r="C68" i="5"/>
  <c r="F68" i="5" s="1"/>
  <c r="C121" i="5"/>
  <c r="F121" i="5" s="1"/>
  <c r="D18" i="5"/>
  <c r="D119" i="5"/>
  <c r="D122" i="5"/>
  <c r="A3" i="2"/>
  <c r="A2" i="2"/>
  <c r="C98" i="2"/>
  <c r="C88" i="2"/>
  <c r="C75" i="2"/>
  <c r="C16" i="2"/>
  <c r="D40" i="2"/>
  <c r="F40" i="2" s="1"/>
  <c r="D44" i="2"/>
  <c r="F44" i="2" s="1"/>
  <c r="D60" i="2"/>
  <c r="F60" i="2" s="1"/>
  <c r="D64" i="2"/>
  <c r="F64" i="2" s="1"/>
  <c r="D72" i="2"/>
  <c r="F72" i="2" s="1"/>
  <c r="D90" i="2"/>
  <c r="F90" i="2" s="1"/>
  <c r="B75" i="2"/>
  <c r="B57" i="2"/>
  <c r="B22" i="2"/>
  <c r="B26" i="2"/>
  <c r="B20" i="2"/>
  <c r="B16" i="2"/>
  <c r="B8" i="2"/>
  <c r="R103" i="1"/>
  <c r="N103" i="1"/>
  <c r="L95" i="1"/>
  <c r="R91" i="1"/>
  <c r="N91" i="1"/>
  <c r="L91" i="1"/>
  <c r="J91" i="1"/>
  <c r="H91" i="1"/>
  <c r="L84" i="1"/>
  <c r="F81" i="1"/>
  <c r="H78" i="1"/>
  <c r="R73" i="1"/>
  <c r="P73" i="1"/>
  <c r="N73" i="1"/>
  <c r="L73" i="1"/>
  <c r="J73" i="1"/>
  <c r="H73" i="1"/>
  <c r="P66" i="1"/>
  <c r="N66" i="1"/>
  <c r="R61" i="1"/>
  <c r="P61" i="1"/>
  <c r="N61" i="1"/>
  <c r="L61" i="1"/>
  <c r="J61" i="1"/>
  <c r="H61" i="1"/>
  <c r="F61" i="1"/>
  <c r="R53" i="1"/>
  <c r="P53" i="1"/>
  <c r="R46" i="1"/>
  <c r="L46" i="1"/>
  <c r="J46" i="1"/>
  <c r="R45" i="1"/>
  <c r="P45" i="1"/>
  <c r="N45" i="1"/>
  <c r="L45" i="1"/>
  <c r="P40" i="1"/>
  <c r="J40" i="1"/>
  <c r="P39" i="1"/>
  <c r="J39" i="1"/>
  <c r="L35" i="1"/>
  <c r="J35" i="1"/>
  <c r="N29" i="1"/>
  <c r="N17" i="1"/>
  <c r="B109" i="1"/>
  <c r="B83" i="1"/>
  <c r="B57" i="1"/>
  <c r="B31" i="1"/>
  <c r="C38" i="2" l="1"/>
  <c r="C123" i="5"/>
  <c r="F123" i="5" s="1"/>
  <c r="C20" i="2"/>
  <c r="H77" i="1"/>
  <c r="J77" i="1"/>
  <c r="C50" i="2"/>
  <c r="B84" i="3"/>
  <c r="C79" i="2"/>
  <c r="B19" i="5"/>
  <c r="D126" i="5"/>
  <c r="D76" i="2"/>
  <c r="F76" i="2" s="1"/>
  <c r="N77" i="1"/>
  <c r="B68" i="3"/>
  <c r="H14" i="1"/>
  <c r="P77" i="1"/>
  <c r="J107" i="1"/>
  <c r="B126" i="5"/>
  <c r="J14" i="1"/>
  <c r="L107" i="1"/>
  <c r="L77" i="1"/>
  <c r="L14" i="1"/>
  <c r="N107" i="1"/>
  <c r="B118" i="5"/>
  <c r="H107" i="1"/>
  <c r="R77" i="1"/>
  <c r="N14" i="1"/>
  <c r="R107" i="1"/>
  <c r="D32" i="2"/>
  <c r="F32" i="2" s="1"/>
  <c r="P14" i="1"/>
  <c r="D13" i="2"/>
  <c r="F13" i="2" s="1"/>
  <c r="B25" i="2"/>
  <c r="D30" i="5"/>
  <c r="C18" i="2"/>
  <c r="D20" i="5"/>
  <c r="F77" i="1"/>
  <c r="H9" i="1"/>
  <c r="N51" i="1"/>
  <c r="B13" i="2"/>
  <c r="C14" i="2"/>
  <c r="B14" i="2"/>
  <c r="C8" i="2"/>
  <c r="H25" i="1"/>
  <c r="B78" i="3"/>
  <c r="J9" i="1"/>
  <c r="J80" i="1"/>
  <c r="B114" i="5"/>
  <c r="J51" i="1"/>
  <c r="C74" i="5"/>
  <c r="F74" i="5" s="1"/>
  <c r="N9" i="1"/>
  <c r="N81" i="1"/>
  <c r="B37" i="2"/>
  <c r="C64" i="2"/>
  <c r="P81" i="1"/>
  <c r="B47" i="2"/>
  <c r="J81" i="1"/>
  <c r="L9" i="1"/>
  <c r="H65" i="1"/>
  <c r="R81" i="1"/>
  <c r="H81" i="1"/>
  <c r="L81" i="1"/>
  <c r="B45" i="2"/>
  <c r="B70" i="5"/>
  <c r="L65" i="1"/>
  <c r="N65" i="1"/>
  <c r="J89" i="1"/>
  <c r="P27" i="1"/>
  <c r="P65" i="1"/>
  <c r="B110" i="5"/>
  <c r="C67" i="2"/>
  <c r="R96" i="1"/>
  <c r="R65" i="1"/>
  <c r="D16" i="5"/>
  <c r="L70" i="1"/>
  <c r="P70" i="1"/>
  <c r="R99" i="1"/>
  <c r="B104" i="2"/>
  <c r="D114" i="5"/>
  <c r="D14" i="5"/>
  <c r="C53" i="2"/>
  <c r="P9" i="1"/>
  <c r="C92" i="2"/>
  <c r="F69" i="1"/>
  <c r="F45" i="1"/>
  <c r="H103" i="1"/>
  <c r="D102" i="2"/>
  <c r="F102" i="2" s="1"/>
  <c r="D111" i="5"/>
  <c r="H45" i="1"/>
  <c r="J103" i="1"/>
  <c r="D77" i="5"/>
  <c r="J45" i="1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25" i="3"/>
  <c r="F117" i="3"/>
  <c r="F174" i="3"/>
  <c r="F168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177" i="5" l="1"/>
  <c r="K177" i="5" s="1"/>
  <c r="E275" i="5"/>
  <c r="K275" i="5" s="1"/>
  <c r="E324" i="5"/>
  <c r="K324" i="5" s="1"/>
  <c r="E373" i="5"/>
  <c r="K373" i="5" s="1"/>
  <c r="E226" i="5"/>
  <c r="K226" i="5" s="1"/>
  <c r="E569" i="5"/>
  <c r="K569" i="5" s="1"/>
  <c r="E618" i="5"/>
  <c r="K618" i="5" s="1"/>
  <c r="E520" i="5"/>
  <c r="K520" i="5" s="1"/>
  <c r="E471" i="5"/>
  <c r="K471" i="5" s="1"/>
  <c r="E422" i="5"/>
  <c r="K422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630" i="5" l="1"/>
  <c r="K625" i="5"/>
  <c r="K623" i="5"/>
  <c r="K624" i="5" s="1"/>
  <c r="K527" i="5"/>
  <c r="K532" i="5"/>
  <c r="K525" i="5"/>
  <c r="K483" i="5"/>
  <c r="K476" i="5"/>
  <c r="K478" i="5"/>
  <c r="K336" i="5"/>
  <c r="K329" i="5"/>
  <c r="K331" i="5"/>
  <c r="K434" i="5"/>
  <c r="K427" i="5"/>
  <c r="K429" i="5"/>
  <c r="K238" i="5"/>
  <c r="K231" i="5"/>
  <c r="K233" i="5"/>
  <c r="K287" i="5"/>
  <c r="K282" i="5"/>
  <c r="K280" i="5"/>
  <c r="K581" i="5"/>
  <c r="K576" i="5"/>
  <c r="K574" i="5"/>
  <c r="K575" i="5" s="1"/>
  <c r="K385" i="5"/>
  <c r="K380" i="5"/>
  <c r="K378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<sst xmlns="http://schemas.openxmlformats.org/spreadsheetml/2006/main" count="852" uniqueCount="132">
  <si>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</si>
  <si>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</si>
  <si>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</si>
  <si>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</si>
  <si>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</si>
  <si>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</si>
  <si>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</si>
  <si>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</si>
  <si>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</si>
  <si>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</si>
  <si>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</si>
  <si>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</si>
  <si>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</si>
  <si>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</si>
  <si>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</si>
  <si>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</si>
  <si>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</si>
  <si>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</si>
  <si>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</si>
  <si>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</si>
  <si>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</si>
  <si>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</si>
  <si>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</si>
  <si>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</si>
  <si>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</si>
  <si>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</si>
  <si>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</si>
  <si>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</si>
  <si>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</si>
  <si>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</si>
  <si>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</si>
  <si>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</si>
  <si>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</si>
  <si>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</si>
  <si>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</si>
  <si>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</si>
  <si>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</si>
  <si>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</si>
  <si>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</si>
  <si>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</si>
  <si>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</si>
  <si>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</si>
  <si>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</si>
  <si>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</si>
  <si>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</si>
  <si>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</si>
  <si>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</si>
  <si>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</si>
  <si>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</si>
  <si>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</si>
  <si>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</si>
  <si>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</si>
  <si>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</si>
  <si>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</si>
  <si>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</si>
  <si>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</si>
  <si>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</si>
  <si>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</si>
  <si>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</si>
  <si>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</si>
  <si>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</si>
  <si>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</si>
  <si>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</si>
  <si>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</si>
  <si>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</si>
  <si>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</si>
  <si>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</si>
  <si>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</si>
  <si>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</si>
  <si>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</si>
  <si>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</si>
  <si>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</si>
  <si>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</si>
  <si>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</si>
  <si>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</si>
  <si>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</si>
  <si>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</si>
  <si>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</si>
  <si>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</si>
  <si>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</si>
  <si>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</si>
  <si>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</si>
  <si>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</si>
  <si>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</si>
  <si>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</si>
  <si>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</si>
  <si>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</si>
  <si>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</si>
  <si>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</si>
  <si>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</si>
  <si>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</si>
  <si>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</si>
  <si>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</si>
  <si>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</si>
  <si>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</si>
  <si>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</si>
  <si>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</si>
  <si>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</si>
  <si>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</si>
  <si>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</si>
  <si>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</si>
  <si>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</si>
  <si>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</si>
  <si>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</si>
  <si>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</si>
  <si>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</si>
  <si>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</si>
  <si>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</si>
  <si>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</si>
  <si>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</si>
  <si>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</si>
  <si>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</si>
  <si>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</si>
  <si>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Remove &amp; Replace Existing Concrete Ditch Bottom Reinforced, 6"</t>
  </si>
  <si>
    <t>Porous Granular Embankment</t>
  </si>
  <si>
    <t>Aggregate Base Course, Type B, CA-6, 4"</t>
  </si>
  <si>
    <t>Parkway Restoration</t>
  </si>
  <si>
    <t>By-Pass Pumping</t>
  </si>
  <si>
    <t>SQ YD</t>
  </si>
  <si>
    <t>TON</t>
  </si>
  <si>
    <t>L SUM</t>
  </si>
  <si>
    <t>Buckbee Channel Repair at 11th St.</t>
  </si>
  <si>
    <t>Vendors Notified:  236   Bid No. 725-PW-086</t>
  </si>
  <si>
    <t>N-Trak Group</t>
  </si>
  <si>
    <t>Loves Park, IL</t>
  </si>
  <si>
    <t>Bid Bond</t>
  </si>
  <si>
    <t>DPI Construction</t>
  </si>
  <si>
    <t>Pecatonica, IL</t>
  </si>
  <si>
    <t>Everlast Blacktop</t>
  </si>
  <si>
    <t>St. Charles, IL</t>
  </si>
  <si>
    <t>Alliance Contractors</t>
  </si>
  <si>
    <t>Woodstock,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</si>
</sst>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L16" sqref="L1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47360</v>
      </c>
    </row>
    <row r="2" spans="1:6" s="216" customFormat="1" ht="18" x14ac:dyDescent="0.25">
      <c r="A2" s="347" t="s">
        <v>112</v>
      </c>
      <c r="B2" s="347"/>
      <c r="C2" s="347"/>
      <c r="D2" s="347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4" t="s">
        <v>113</v>
      </c>
      <c r="C4" s="345" t="s">
        <v>118</v>
      </c>
      <c r="D4" s="342">
        <v>213</v>
      </c>
      <c r="E4" s="343">
        <v>200</v>
      </c>
      <c r="F4" s="303">
        <f t="shared" ref="F4:F67" si="0">IF(AND(ISNUMBER(D4),ISNUMBER(E4)),D4*E4,"")</f>
        <v>42600</v>
      </c>
    </row>
    <row r="5" spans="1:6" x14ac:dyDescent="0.2">
      <c r="A5" s="341">
        <v>2</v>
      </c>
      <c r="B5" s="344" t="s">
        <v>114</v>
      </c>
      <c r="C5" s="345" t="s">
        <v>119</v>
      </c>
      <c r="D5" s="342">
        <v>16</v>
      </c>
      <c r="E5" s="343">
        <v>30</v>
      </c>
      <c r="F5" s="303">
        <f t="shared" si="0"/>
        <v>480</v>
      </c>
    </row>
    <row r="6" spans="1:6" x14ac:dyDescent="0.2">
      <c r="A6" s="341">
        <v>3</v>
      </c>
      <c r="B6" s="344" t="s">
        <v>115</v>
      </c>
      <c r="C6" s="345" t="s">
        <v>118</v>
      </c>
      <c r="D6" s="342">
        <v>64</v>
      </c>
      <c r="E6" s="343">
        <v>20</v>
      </c>
      <c r="F6" s="303">
        <f t="shared" si="0"/>
        <v>1280</v>
      </c>
    </row>
    <row r="7" spans="1:6" x14ac:dyDescent="0.2">
      <c r="A7" s="341">
        <v>4</v>
      </c>
      <c r="B7" s="344" t="s">
        <v>116</v>
      </c>
      <c r="C7" s="345" t="s">
        <v>120</v>
      </c>
      <c r="D7" s="342">
        <v>1</v>
      </c>
      <c r="E7" s="343">
        <v>2000</v>
      </c>
      <c r="F7" s="303">
        <f t="shared" si="0"/>
        <v>2000</v>
      </c>
    </row>
    <row r="8" spans="1:6" x14ac:dyDescent="0.2">
      <c r="A8" s="341">
        <v>5</v>
      </c>
      <c r="B8" s="344" t="s">
        <v>117</v>
      </c>
      <c r="C8" s="345" t="s">
        <v>120</v>
      </c>
      <c r="D8" s="342">
        <v>1</v>
      </c>
      <c r="E8" s="343">
        <v>1000</v>
      </c>
      <c r="F8" s="303">
        <f t="shared" si="0"/>
        <v>1000</v>
      </c>
    </row>
    <row r="9" spans="1:6" x14ac:dyDescent="0.2">
      <c r="A9" s="341">
        <v>6</v>
      </c>
      <c r="B9" s="344"/>
      <c r="C9" s="345"/>
      <c r="D9" s="342"/>
      <c r="E9" s="343"/>
      <c r="F9" s="303" t="str">
        <f t="shared" si="0"/>
        <v/>
      </c>
    </row>
    <row r="10" spans="1:6" x14ac:dyDescent="0.2">
      <c r="A10" s="341">
        <v>7</v>
      </c>
      <c r="B10" s="344"/>
      <c r="C10" s="345"/>
      <c r="D10" s="342"/>
      <c r="E10" s="343"/>
      <c r="F10" s="303" t="str">
        <f t="shared" si="0"/>
        <v/>
      </c>
    </row>
    <row r="11" spans="1:6" x14ac:dyDescent="0.2">
      <c r="A11" s="341">
        <v>8</v>
      </c>
      <c r="B11" s="344"/>
      <c r="C11" s="345"/>
      <c r="D11" s="342"/>
      <c r="E11" s="343"/>
      <c r="F11" s="303" t="str">
        <f t="shared" si="0"/>
        <v/>
      </c>
    </row>
    <row r="12" spans="1:6" x14ac:dyDescent="0.2">
      <c r="A12" s="341">
        <v>9</v>
      </c>
      <c r="B12" s="344"/>
      <c r="C12" s="345"/>
      <c r="D12" s="342"/>
      <c r="E12" s="343"/>
      <c r="F12" s="303" t="str">
        <f t="shared" si="0"/>
        <v/>
      </c>
    </row>
    <row r="13" spans="1:6" x14ac:dyDescent="0.2">
      <c r="A13" s="341">
        <v>10</v>
      </c>
      <c r="B13" s="344"/>
      <c r="C13" s="345"/>
      <c r="D13" s="342"/>
      <c r="E13" s="343"/>
      <c r="F13" s="303" t="str">
        <f t="shared" si="0"/>
        <v/>
      </c>
    </row>
    <row r="14" spans="1:6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6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N30" sqref="N3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4" t="s">
        <v>91</v>
      </c>
      <c r="F1" s="355"/>
      <c r="G1" s="362" t="s">
        <v>123</v>
      </c>
      <c r="H1" s="363"/>
      <c r="I1" s="358" t="s">
        <v>126</v>
      </c>
      <c r="J1" s="359"/>
      <c r="K1" s="358" t="s">
        <v>128</v>
      </c>
      <c r="L1" s="359"/>
      <c r="M1" s="358" t="s">
        <v>130</v>
      </c>
      <c r="N1" s="359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6"/>
      <c r="F2" s="357"/>
      <c r="G2" s="348" t="s">
        <v>124</v>
      </c>
      <c r="H2" s="364"/>
      <c r="I2" s="360" t="s">
        <v>127</v>
      </c>
      <c r="J2" s="361"/>
      <c r="K2" s="360" t="s">
        <v>129</v>
      </c>
      <c r="L2" s="386"/>
      <c r="M2" s="360" t="s">
        <v>131</v>
      </c>
      <c r="N2" s="386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121</v>
      </c>
      <c r="B3" s="291"/>
      <c r="C3" s="291"/>
      <c r="D3" s="292"/>
      <c r="E3" s="356"/>
      <c r="F3" s="357"/>
      <c r="G3" s="348" t="s">
        <v>125</v>
      </c>
      <c r="H3" s="349"/>
      <c r="I3" s="348" t="s">
        <v>125</v>
      </c>
      <c r="J3" s="349"/>
      <c r="K3" s="348" t="s">
        <v>125</v>
      </c>
      <c r="L3" s="349"/>
      <c r="M3" s="348" t="s">
        <v>125</v>
      </c>
      <c r="N3" s="349"/>
      <c r="O3" s="228"/>
      <c r="P3" s="229"/>
      <c r="Q3" s="228"/>
      <c r="R3" s="229"/>
    </row>
    <row r="4" spans="1:18" ht="12" thickBot="1" x14ac:dyDescent="0.25">
      <c r="A4" s="193" t="s">
        <v>122</v>
      </c>
      <c r="B4" s="291"/>
      <c r="C4" s="291"/>
      <c r="D4" s="292"/>
      <c r="E4" s="293"/>
      <c r="F4" s="294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Remove &amp; Replace Existing Concrete Ditch Bottom Reinforced, 6"</v>
      </c>
      <c r="C6" s="295" t="str">
        <f>IF(ISBLANK('Item List'!C4),"",'Item List'!C4)</f>
        <v>SQ YD</v>
      </c>
      <c r="D6" s="296">
        <f>IF(ISBLANK('Item List'!D4),0,'Item List'!D4)</f>
        <v>213</v>
      </c>
      <c r="E6" s="146">
        <f>IF(ISBLANK('Item List'!E4),0,'Item List'!E4)</f>
        <v>200</v>
      </c>
      <c r="F6" s="146">
        <f>IF(AND(ISNUMBER($D6),ISNUMBER(E6)),$D6*E6,0)</f>
        <v>42600</v>
      </c>
      <c r="G6" s="168">
        <v>165</v>
      </c>
      <c r="H6" s="103">
        <f>IF(AND(ISNUMBER($D6),ISNUMBER(G6)),$D6*G6,0)</f>
        <v>35145</v>
      </c>
      <c r="I6" s="169">
        <v>245</v>
      </c>
      <c r="J6" s="103">
        <f t="shared" ref="J6:J29" si="0">IF(AND(ISNUMBER($D6),ISNUMBER(I6)),$D6*I6,0)</f>
        <v>52185</v>
      </c>
      <c r="K6" s="169">
        <v>208.8</v>
      </c>
      <c r="L6" s="103">
        <f t="shared" ref="L6:L29" si="1">IF(AND(ISNUMBER($D6),ISNUMBER(K6)),$D6*K6,0)</f>
        <v>44474.400000000001</v>
      </c>
      <c r="M6" s="169">
        <v>378.1</v>
      </c>
      <c r="N6" s="103">
        <f t="shared" ref="N6:N29" si="2">IF(AND(ISNUMBER($D6),ISNUMBER(M6)),$D6*M6,0)</f>
        <v>80535.3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Porous Granular Embankment</v>
      </c>
      <c r="C7" s="295" t="str">
        <f>IF(ISBLANK('Item List'!C5),"",'Item List'!C5)</f>
        <v>TON</v>
      </c>
      <c r="D7" s="296">
        <f>IF(ISBLANK('Item List'!D5),0,'Item List'!D5)</f>
        <v>16</v>
      </c>
      <c r="E7" s="146">
        <f>IF(ISBLANK('Item List'!E5),0,'Item List'!E5)</f>
        <v>30</v>
      </c>
      <c r="F7" s="146">
        <f t="shared" ref="F7:H29" si="5">IF(AND(ISNUMBER($D7),ISNUMBER(E7)),$D7*E7,0)</f>
        <v>480</v>
      </c>
      <c r="G7" s="168">
        <v>52</v>
      </c>
      <c r="H7" s="103">
        <f t="shared" si="5"/>
        <v>832</v>
      </c>
      <c r="I7" s="169">
        <v>0.01</v>
      </c>
      <c r="J7" s="103">
        <f t="shared" si="0"/>
        <v>0.16</v>
      </c>
      <c r="K7" s="169">
        <v>217.5</v>
      </c>
      <c r="L7" s="103">
        <f t="shared" si="1"/>
        <v>3480</v>
      </c>
      <c r="M7" s="169">
        <v>75</v>
      </c>
      <c r="N7" s="103">
        <f t="shared" si="2"/>
        <v>1200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Aggregate Base Course, Type B, CA-6, 4"</v>
      </c>
      <c r="C8" s="295" t="str">
        <f>IF(ISBLANK('Item List'!C6),"",'Item List'!C6)</f>
        <v>SQ YD</v>
      </c>
      <c r="D8" s="296">
        <f>IF(ISBLANK('Item List'!D6),0,'Item List'!D6)</f>
        <v>64</v>
      </c>
      <c r="E8" s="146">
        <f>IF(ISBLANK('Item List'!E6),0,'Item List'!E6)</f>
        <v>20</v>
      </c>
      <c r="F8" s="146">
        <f t="shared" si="5"/>
        <v>1280</v>
      </c>
      <c r="G8" s="168">
        <v>12</v>
      </c>
      <c r="H8" s="103">
        <f t="shared" si="5"/>
        <v>768</v>
      </c>
      <c r="I8" s="169">
        <v>60</v>
      </c>
      <c r="J8" s="103">
        <f t="shared" si="0"/>
        <v>3840</v>
      </c>
      <c r="K8" s="169">
        <v>53.91</v>
      </c>
      <c r="L8" s="103">
        <f t="shared" si="1"/>
        <v>3450.24</v>
      </c>
      <c r="M8" s="169">
        <v>7.75</v>
      </c>
      <c r="N8" s="103">
        <f t="shared" si="2"/>
        <v>496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Parkway Restoration</v>
      </c>
      <c r="C9" s="295" t="str">
        <f>IF(ISBLANK('Item List'!C7),"",'Item List'!C7)</f>
        <v>L SUM</v>
      </c>
      <c r="D9" s="296">
        <f>IF(ISBLANK('Item List'!D7),0,'Item List'!D7)</f>
        <v>1</v>
      </c>
      <c r="E9" s="146">
        <f>IF(ISBLANK('Item List'!E7),0,'Item List'!E7)</f>
        <v>2000</v>
      </c>
      <c r="F9" s="146">
        <f t="shared" si="5"/>
        <v>2000</v>
      </c>
      <c r="G9" s="168">
        <v>0.01</v>
      </c>
      <c r="H9" s="103">
        <f t="shared" si="5"/>
        <v>0.01</v>
      </c>
      <c r="I9" s="169">
        <v>3000</v>
      </c>
      <c r="J9" s="103">
        <f t="shared" si="0"/>
        <v>3000</v>
      </c>
      <c r="K9" s="169">
        <v>6200</v>
      </c>
      <c r="L9" s="103">
        <f t="shared" si="1"/>
        <v>6200</v>
      </c>
      <c r="M9" s="169">
        <v>500</v>
      </c>
      <c r="N9" s="103">
        <f t="shared" si="2"/>
        <v>500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By-Pass Pumping</v>
      </c>
      <c r="C10" s="295" t="str">
        <f>IF(ISBLANK('Item List'!C8),"",'Item List'!C8)</f>
        <v>L SUM</v>
      </c>
      <c r="D10" s="296">
        <f>IF(ISBLANK('Item List'!D8),0,'Item List'!D8)</f>
        <v>1</v>
      </c>
      <c r="E10" s="146">
        <f>IF(ISBLANK('Item List'!E8),0,'Item List'!E8)</f>
        <v>1000</v>
      </c>
      <c r="F10" s="146">
        <f t="shared" si="5"/>
        <v>1000</v>
      </c>
      <c r="G10" s="168">
        <v>0.01</v>
      </c>
      <c r="H10" s="103">
        <f t="shared" si="5"/>
        <v>0.01</v>
      </c>
      <c r="I10" s="169">
        <v>0.01</v>
      </c>
      <c r="J10" s="103">
        <f t="shared" si="0"/>
        <v>0.01</v>
      </c>
      <c r="K10" s="169">
        <v>110000</v>
      </c>
      <c r="L10" s="103">
        <f t="shared" si="1"/>
        <v>110000</v>
      </c>
      <c r="M10" s="169">
        <v>1</v>
      </c>
      <c r="N10" s="103">
        <f t="shared" si="2"/>
        <v>1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47360</v>
      </c>
      <c r="G30" s="110"/>
      <c r="H30" s="104">
        <f>IF(SUM(H6:H29)=0,"",SUM(H6:H29))</f>
        <v>36745.020000000004</v>
      </c>
      <c r="I30" s="110"/>
      <c r="J30" s="104">
        <f>IF(SUM(J6:J29)=0,"",SUM(J6:J29))</f>
        <v>59025.170000000006</v>
      </c>
      <c r="K30" s="110"/>
      <c r="L30" s="104">
        <f>IF(SUM(L6:L29)=0,"",SUM(L6:L29))</f>
        <v>167604.64000000001</v>
      </c>
      <c r="M30" s="110"/>
      <c r="N30" s="104">
        <f>IF(SUM(N6:N29)=0,"",SUM(N6:N29))</f>
        <v>82732.3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47360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36745.020000000004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59025.170000000006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167604.64000000001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82732.3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N-Trak Group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N-Trak Group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N-Trak Group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N-Trak Group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N-Trak Group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N-Trak Group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N-Trak Group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N-Trak Group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N-Trak Group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Buckbee Channel Repair at 11th St.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Ditch Bottom Reinforced, 6"</v>
      </c>
      <c r="C5" s="145" t="str">
        <f>'Tabulation of Bids'!C6</f>
        <v>SQ YD</v>
      </c>
      <c r="D5" s="145">
        <f>'Tabulation of Bids'!D6</f>
        <v>213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Porous Granular Embankment</v>
      </c>
      <c r="C6" s="145" t="str">
        <f>'Tabulation of Bids'!C7</f>
        <v>TON</v>
      </c>
      <c r="D6" s="145">
        <f>'Tabulation of Bids'!D7</f>
        <v>16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Aggregate Base Course, Type B, CA-6, 4"</v>
      </c>
      <c r="C7" s="145" t="str">
        <f>'Tabulation of Bids'!C8</f>
        <v>SQ YD</v>
      </c>
      <c r="D7" s="145">
        <f>'Tabulation of Bids'!D8</f>
        <v>64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Parkway Restoration</v>
      </c>
      <c r="C8" s="145" t="str">
        <f>'Tabulation of Bids'!C9</f>
        <v>L SUM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By-Pass Pumping</v>
      </c>
      <c r="C9" s="145" t="str">
        <f>'Tabulation of Bids'!C10</f>
        <v>L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 t="str">
        <f>'Tabulation of Bids'!$A$3</f>
        <v>Buckbee Channel Repair at 11th St.</v>
      </c>
      <c r="E4" s="367"/>
      <c r="F4" s="368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Ditch Bottom Reinforced, 6"</v>
      </c>
      <c r="C16" s="96" t="str">
        <f>'Tabulation of Bids'!$C6</f>
        <v>SQ YD</v>
      </c>
      <c r="D16" s="211">
        <f>'Tabulation of Bids'!$D6</f>
        <v>213</v>
      </c>
      <c r="E16" s="246">
        <f>'Tabulation of Bids'!$E6</f>
        <v>200</v>
      </c>
      <c r="F16" s="327">
        <f>D16*E16</f>
        <v>42600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Porous Granular Embankment</v>
      </c>
      <c r="C17" s="96" t="str">
        <f>'Tabulation of Bids'!$C7</f>
        <v>TON</v>
      </c>
      <c r="D17" s="97">
        <f>'Tabulation of Bids'!$D7</f>
        <v>16</v>
      </c>
      <c r="E17" s="241">
        <f>'Tabulation of Bids'!$E7</f>
        <v>30</v>
      </c>
      <c r="F17" s="328">
        <f t="shared" ref="F17:F32" si="0">D17*E17</f>
        <v>480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Aggregate Base Course, Type B, CA-6, 4"</v>
      </c>
      <c r="C18" s="96" t="str">
        <f>'Tabulation of Bids'!$C8</f>
        <v>SQ YD</v>
      </c>
      <c r="D18" s="97">
        <f>'Tabulation of Bids'!$D8</f>
        <v>64</v>
      </c>
      <c r="E18" s="241">
        <f>'Tabulation of Bids'!$E8</f>
        <v>20</v>
      </c>
      <c r="F18" s="328">
        <f t="shared" si="0"/>
        <v>1280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Parkway Restoration</v>
      </c>
      <c r="C19" s="96" t="str">
        <f>'Tabulation of Bids'!$C9</f>
        <v>L SUM</v>
      </c>
      <c r="D19" s="97">
        <f>'Tabulation of Bids'!$D9</f>
        <v>1</v>
      </c>
      <c r="E19" s="241">
        <f>'Tabulation of Bids'!$E9</f>
        <v>2000</v>
      </c>
      <c r="F19" s="328">
        <f t="shared" si="0"/>
        <v>2000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By-Pass Pumping</v>
      </c>
      <c r="C20" s="96" t="str">
        <f>'Tabulation of Bids'!$C10</f>
        <v>L SUM</v>
      </c>
      <c r="D20" s="97">
        <f>'Tabulation of Bids'!$D10</f>
        <v>1</v>
      </c>
      <c r="E20" s="241">
        <f>'Tabulation of Bids'!$E10</f>
        <v>1000</v>
      </c>
      <c r="F20" s="328">
        <f t="shared" si="0"/>
        <v>1000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47360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7" t="str">
        <f>D4</f>
        <v>Buckbee Channel Repair at 11th St.</v>
      </c>
      <c r="E49" s="367"/>
      <c r="F49" s="368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47360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7" t="str">
        <f>D49</f>
        <v>Buckbee Channel Repair at 11th St.</v>
      </c>
      <c r="E94" s="367"/>
      <c r="F94" s="368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47360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7" t="str">
        <f>D94</f>
        <v>Buckbee Channel Repair at 11th St.</v>
      </c>
      <c r="E139" s="367"/>
      <c r="F139" s="368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47360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5">
        <f>E137</f>
        <v>0</v>
      </c>
      <c r="F182" s="366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7" t="str">
        <f>D139</f>
        <v>Buckbee Channel Repair at 11th St.</v>
      </c>
      <c r="E184" s="367"/>
      <c r="F184" s="368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47360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5">
        <f>E182</f>
        <v>0</v>
      </c>
      <c r="F227" s="366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7" t="str">
        <f>D184</f>
        <v>Buckbee Channel Repair at 11th St.</v>
      </c>
      <c r="E229" s="367"/>
      <c r="F229" s="368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47360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5">
        <f>E227</f>
        <v>0</v>
      </c>
      <c r="F272" s="366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7" t="str">
        <f>D229</f>
        <v>Buckbee Channel Repair at 11th St.</v>
      </c>
      <c r="E274" s="367"/>
      <c r="F274" s="368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47360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5">
        <f>E272</f>
        <v>0</v>
      </c>
      <c r="F317" s="366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7" t="str">
        <f>D274</f>
        <v>Buckbee Channel Repair at 11th St.</v>
      </c>
      <c r="E319" s="367"/>
      <c r="F319" s="368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47360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5">
        <f>E317</f>
        <v>0</v>
      </c>
      <c r="F362" s="366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7" t="str">
        <f>D319</f>
        <v>Buckbee Channel Repair at 11th St.</v>
      </c>
      <c r="E364" s="367"/>
      <c r="F364" s="368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47360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5">
        <f>E362</f>
        <v>0</v>
      </c>
      <c r="F407" s="366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7" t="str">
        <f>D364</f>
        <v>Buckbee Channel Repair at 11th St.</v>
      </c>
      <c r="E409" s="367"/>
      <c r="F409" s="368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47360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5">
        <f>E407</f>
        <v>0</v>
      </c>
      <c r="F452" s="366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7" t="str">
        <f>D409</f>
        <v>Buckbee Channel Repair at 11th St.</v>
      </c>
      <c r="E454" s="367"/>
      <c r="F454" s="368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47360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5">
        <f>E452</f>
        <v>0</v>
      </c>
      <c r="F497" s="366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7" t="str">
        <f>D454</f>
        <v>Buckbee Channel Repair at 11th St.</v>
      </c>
      <c r="E499" s="367"/>
      <c r="F499" s="368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47360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0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5" t="str">
        <f>IF(A55="",IF(ISNUMBER(J37),"ENGINEER'S PAYMENT ESTIMATE","ENGINEER'S FINAL PAYMENT ESTIMATE"),A49)</f>
        <v>ENGINEER'S FINAL PAYMENT ESTIMATE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74"/>
      <c r="J4" s="374"/>
      <c r="K4" s="37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Remove &amp; Replace Existing Concrete Ditch Bottom Reinforced, 6"</v>
      </c>
      <c r="C7" s="307">
        <f>IF('Tabulation of Bids'!D6=0,"",'Tabulation of Bids'!D6)</f>
        <v>213</v>
      </c>
      <c r="D7" s="308" t="str">
        <f>IF(ISBLANK('Tabulation of Bids'!C6),"",'Tabulation of Bids'!C6)</f>
        <v>SQ YD</v>
      </c>
      <c r="E7" s="263">
        <f>IF(J7 = "","",J7*C7)</f>
        <v>35145</v>
      </c>
      <c r="F7" s="264" t="str">
        <f t="shared" ref="F7:F23" si="0">IF((H7&gt;C7),H7-C7,"")</f>
        <v/>
      </c>
      <c r="G7" s="296">
        <f t="shared" ref="G7:G30" si="1">IF($K$48="BLR 6303",IF(C7&gt;H7,C7-H7,""),"")</f>
        <v>213</v>
      </c>
      <c r="H7" s="167"/>
      <c r="I7" s="136" t="str">
        <f>IF(ISBLANK(H7),"",D7)</f>
        <v/>
      </c>
      <c r="J7" s="134">
        <f>IF(ISBLANK('Tabulation of Bids'!G6),"",'Tabulation of Bids'!G6)</f>
        <v>165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Porous Granular Embankment</v>
      </c>
      <c r="C8" s="307">
        <f>IF('Tabulation of Bids'!D7=0,"",'Tabulation of Bids'!D7)</f>
        <v>16</v>
      </c>
      <c r="D8" s="311" t="str">
        <f>IF(ISBLANK('Tabulation of Bids'!C7),"",'Tabulation of Bids'!C7)</f>
        <v>TON</v>
      </c>
      <c r="E8" s="267">
        <f t="shared" ref="E8:E23" si="2">IF(J8 = "","",J8*C8)</f>
        <v>832</v>
      </c>
      <c r="F8" s="268" t="str">
        <f t="shared" si="0"/>
        <v/>
      </c>
      <c r="G8" s="296">
        <f t="shared" si="1"/>
        <v>16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52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Aggregate Base Course, Type B, CA-6, 4"</v>
      </c>
      <c r="C9" s="307">
        <f>IF('Tabulation of Bids'!D8=0,"",'Tabulation of Bids'!D8)</f>
        <v>64</v>
      </c>
      <c r="D9" s="311" t="str">
        <f>IF(ISBLANK('Tabulation of Bids'!C8),"",'Tabulation of Bids'!C8)</f>
        <v>SQ YD</v>
      </c>
      <c r="E9" s="267">
        <f t="shared" si="2"/>
        <v>768</v>
      </c>
      <c r="F9" s="268" t="str">
        <f t="shared" si="0"/>
        <v/>
      </c>
      <c r="G9" s="296">
        <f t="shared" si="1"/>
        <v>64</v>
      </c>
      <c r="H9" s="167"/>
      <c r="I9" s="136" t="str">
        <f t="shared" si="3"/>
        <v/>
      </c>
      <c r="J9" s="134">
        <f>IF(ISBLANK('Tabulation of Bids'!G8),"",'Tabulation of Bids'!G8)</f>
        <v>12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Parkway Restoration</v>
      </c>
      <c r="C10" s="307">
        <f>IF('Tabulation of Bids'!D9=0,"",'Tabulation of Bids'!D9)</f>
        <v>1</v>
      </c>
      <c r="D10" s="311" t="str">
        <f>IF(ISBLANK('Tabulation of Bids'!C9),"",'Tabulation of Bids'!C9)</f>
        <v>L SUM</v>
      </c>
      <c r="E10" s="267">
        <f t="shared" si="2"/>
        <v>0.01</v>
      </c>
      <c r="F10" s="268" t="str">
        <f t="shared" si="0"/>
        <v/>
      </c>
      <c r="G10" s="296">
        <f t="shared" si="1"/>
        <v>1</v>
      </c>
      <c r="H10" s="167"/>
      <c r="I10" s="136" t="str">
        <f t="shared" si="3"/>
        <v/>
      </c>
      <c r="J10" s="134">
        <f>IF(ISBLANK('Tabulation of Bids'!G9),"",'Tabulation of Bids'!G9)</f>
        <v>0.01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By-Pass Pumping</v>
      </c>
      <c r="C11" s="307">
        <f>IF('Tabulation of Bids'!D10=0,"",'Tabulation of Bids'!D10)</f>
        <v>1</v>
      </c>
      <c r="D11" s="311" t="str">
        <f>IF(ISBLANK('Tabulation of Bids'!C10),"",'Tabulation of Bids'!C10)</f>
        <v>L SUM</v>
      </c>
      <c r="E11" s="267">
        <f t="shared" si="2"/>
        <v>0.01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0.01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Bids'!G11),"",'Tabulation of Bids'!G11)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str">
        <f>IF(ISBLANK('Tabulation of Bids'!A12),"",'Tabulation of Bids'!A12)</f>
        <v/>
      </c>
      <c r="B13" s="310" t="str">
        <f>IF(ISBLANK('Tabulation of Bids'!B12),"",'Tabulation of Bids'!B12)</f>
        <v/>
      </c>
      <c r="C13" s="307" t="str">
        <f>IF('Tabulation of Bids'!D12=0,"",'Tabulation of Bids'!D12)</f>
        <v/>
      </c>
      <c r="D13" s="311" t="str">
        <f>IF(ISBLANK('Tabulation of Bids'!C12),"",'Tabulation of Bids'!C12)</f>
        <v/>
      </c>
      <c r="E13" s="267" t="str">
        <f t="shared" si="2"/>
        <v/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 t="str">
        <f>IF(ISBLANK('Tabulation of Bids'!G12),"",'Tabulation of Bids'!G12)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36745.020000000004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5" t="str">
        <f>IF(A104="",IF(ISNUMBER(J86),"ENGINEER'S PAYMENT ESTIMATE","ENGINEER'S FINAL PAYMENT ESTIMATE"),A98)</f>
        <v>ENGINEER'S FINAL PAYMENT ESTIMATE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Loves Park, IL Bid Bond</v>
      </c>
      <c r="C52" s="12"/>
      <c r="D52" s="12"/>
      <c r="E52" s="12"/>
      <c r="F52" s="12"/>
      <c r="G52" s="12"/>
      <c r="H52" s="14"/>
      <c r="I52" s="374"/>
      <c r="J52" s="374"/>
      <c r="K52" s="374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36745.020000000004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3" t="str">
        <f>IF(A153="",IF(ISNUMBER(J135),"ENGINEER'S PAYMENT ESTIMATE","ENGINEER'S FINAL PAYMENT ESTIMATE"),A147)</f>
        <v>ENGINEER'S FINAL PAYMENT ESTIMATE</v>
      </c>
      <c r="B98" s="373"/>
      <c r="C98" s="373"/>
      <c r="D98" s="373"/>
      <c r="E98" s="373"/>
      <c r="F98" s="373"/>
      <c r="G98" s="373"/>
      <c r="H98" s="373"/>
      <c r="I98" s="373"/>
      <c r="J98" s="373"/>
      <c r="K98" s="373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Loves Park, IL Bid Bond</v>
      </c>
      <c r="C101" s="12"/>
      <c r="D101" s="12"/>
      <c r="E101" s="12"/>
      <c r="F101" s="12"/>
      <c r="G101" s="12"/>
      <c r="H101" s="14"/>
      <c r="I101" s="374"/>
      <c r="J101" s="374"/>
      <c r="K101" s="374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36745.020000000004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3" t="str">
        <f>IF(A202="",IF(ISNUMBER(J184),"ENGINEER'S PAYMENT ESTIMATE","ENGINEER'S FINAL PAYMENT ESTIMATE"),A196)</f>
        <v>ENGINEER'S FINAL PAYMENT ESTIMATE</v>
      </c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Loves Park, IL Bid Bond</v>
      </c>
      <c r="C150" s="12"/>
      <c r="D150" s="12"/>
      <c r="E150" s="12"/>
      <c r="F150" s="12"/>
      <c r="G150" s="12"/>
      <c r="H150" s="14"/>
      <c r="I150" s="374"/>
      <c r="J150" s="374"/>
      <c r="K150" s="374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36745.020000000004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3" t="str">
        <f>IF(A251="",IF(ISNUMBER(J233),"ENGINEER'S PAYMENT ESTIMATE","ENGINEER'S FINAL PAYMENT ESTIMATE"),A245)</f>
        <v>ENGINEER'S FINAL PAYMENT ESTIMATE</v>
      </c>
      <c r="B196" s="373"/>
      <c r="C196" s="373"/>
      <c r="D196" s="373"/>
      <c r="E196" s="373"/>
      <c r="F196" s="373"/>
      <c r="G196" s="373"/>
      <c r="H196" s="373"/>
      <c r="I196" s="373"/>
      <c r="J196" s="373"/>
      <c r="K196" s="373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Loves Park, IL Bid Bond</v>
      </c>
      <c r="C199" s="12"/>
      <c r="D199" s="12"/>
      <c r="E199" s="12"/>
      <c r="F199" s="12"/>
      <c r="G199" s="12"/>
      <c r="H199" s="14"/>
      <c r="I199" s="374"/>
      <c r="J199" s="374"/>
      <c r="K199" s="374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SUM(E202:E225)+SUM(E153:E176)+SUM(E104:E127)+SUM(E55:E78)+SUM(E7:E30)</f>
        <v>36745.020000000004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3" t="str">
        <f>IF(A300="",IF(ISNUMBER(J282),"ENGINEER'S PAYMENT ESTIMATE","ENGINEER'S FINAL PAYMENT ESTIMATE"),A294)</f>
        <v>ENGINEER'S FINAL PAYMENT ESTIMATE</v>
      </c>
      <c r="B245" s="373"/>
      <c r="C245" s="373"/>
      <c r="D245" s="373"/>
      <c r="E245" s="373"/>
      <c r="F245" s="373"/>
      <c r="G245" s="373"/>
      <c r="H245" s="373"/>
      <c r="I245" s="373"/>
      <c r="J245" s="373"/>
      <c r="K245" s="373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Loves Park, IL Bid Bond</v>
      </c>
      <c r="C248" s="12"/>
      <c r="D248" s="12"/>
      <c r="E248" s="12"/>
      <c r="F248" s="12"/>
      <c r="G248" s="12"/>
      <c r="H248" s="14"/>
      <c r="I248" s="374"/>
      <c r="J248" s="374"/>
      <c r="K248" s="374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SUM(E251:E274)+SUM(E202:E225)+SUM(E153:E176)+SUM(E104:E127)+SUM(E55:E78)+SUM(E7:E30)</f>
        <v>36745.020000000004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3" t="str">
        <f>IF(A349="",IF(ISNUMBER(J331),"ENGINEER'S PAYMENT ESTIMATE","ENGINEER'S FINAL PAYMENT ESTIMATE"),A343)</f>
        <v>ENGINEER'S FINAL PAYMENT ESTIMATE</v>
      </c>
      <c r="B294" s="373"/>
      <c r="C294" s="373"/>
      <c r="D294" s="373"/>
      <c r="E294" s="373"/>
      <c r="F294" s="373"/>
      <c r="G294" s="373"/>
      <c r="H294" s="373"/>
      <c r="I294" s="373"/>
      <c r="J294" s="373"/>
      <c r="K294" s="373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Loves Park, IL Bid Bond</v>
      </c>
      <c r="C297" s="12"/>
      <c r="D297" s="12"/>
      <c r="E297" s="12"/>
      <c r="F297" s="12"/>
      <c r="G297" s="12"/>
      <c r="H297" s="14"/>
      <c r="I297" s="374"/>
      <c r="J297" s="374"/>
      <c r="K297" s="374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SUM(E300:E323)+SUM(E251:E274)+SUM(E202:E225)+SUM(E153:E176)+SUM(E104:E127)+SUM(E55:E78)+SUM(E7:E30)</f>
        <v>36745.020000000004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3" t="str">
        <f>IF(A398="",IF(ISNUMBER(J380),"ENGINEER'S PAYMENT ESTIMATE","ENGINEER'S FINAL PAYMENT ESTIMATE"),A392)</f>
        <v>ENGINEER'S FINAL PAYMENT ESTIMATE</v>
      </c>
      <c r="B343" s="373"/>
      <c r="C343" s="373"/>
      <c r="D343" s="373"/>
      <c r="E343" s="373"/>
      <c r="F343" s="373"/>
      <c r="G343" s="373"/>
      <c r="H343" s="373"/>
      <c r="I343" s="373"/>
      <c r="J343" s="373"/>
      <c r="K343" s="373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Loves Park, IL Bid Bond</v>
      </c>
      <c r="C346" s="12"/>
      <c r="D346" s="12"/>
      <c r="E346" s="12"/>
      <c r="F346" s="12"/>
      <c r="G346" s="12"/>
      <c r="H346" s="14"/>
      <c r="I346" s="374"/>
      <c r="J346" s="374"/>
      <c r="K346" s="374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SUM(E349:E372)+SUM(E300:E323)+SUM(E251:E274)+SUM(E202:E225)+SUM(E153:E176)+SUM(E104:E127)+SUM(E55:E78)+SUM(E7:E30)</f>
        <v>36745.020000000004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3" t="str">
        <f>IF(A447="",IF(ISNUMBER(J429),"ENGINEER'S PAYMENT ESTIMATE","ENGINEER'S FINAL PAYMENT ESTIMATE"),A441)</f>
        <v>ENGINEER'S FINAL PAYMENT ESTIMATE</v>
      </c>
      <c r="B392" s="373"/>
      <c r="C392" s="373"/>
      <c r="D392" s="373"/>
      <c r="E392" s="373"/>
      <c r="F392" s="373"/>
      <c r="G392" s="373"/>
      <c r="H392" s="373"/>
      <c r="I392" s="373"/>
      <c r="J392" s="373"/>
      <c r="K392" s="373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Loves Park, IL Bid Bond</v>
      </c>
      <c r="C395" s="12"/>
      <c r="D395" s="12"/>
      <c r="E395" s="12"/>
      <c r="F395" s="12"/>
      <c r="G395" s="12"/>
      <c r="H395" s="14"/>
      <c r="I395" s="374"/>
      <c r="J395" s="374"/>
      <c r="K395" s="374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SUM(E398:E421)+SUM(E349:E372)+SUM(E300:E323)+SUM(E251:E274)+SUM(E202:E225)+SUM(E153:E176)+SUM(E104:E127)+SUM(E55:E78)+SUM(E7:E30)</f>
        <v>36745.020000000004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3" t="str">
        <f>IF(A496="",IF(ISNUMBER(J478),"ENGINEER'S PAYMENT ESTIMATE","ENGINEER'S FINAL PAYMENT ESTIMATE"),A490)</f>
        <v>ENGINEER'S FINAL PAYMENT ESTIMATE</v>
      </c>
      <c r="B441" s="373"/>
      <c r="C441" s="373"/>
      <c r="D441" s="373"/>
      <c r="E441" s="373"/>
      <c r="F441" s="373"/>
      <c r="G441" s="373"/>
      <c r="H441" s="373"/>
      <c r="I441" s="373"/>
      <c r="J441" s="373"/>
      <c r="K441" s="373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Loves Park, IL Bid Bond</v>
      </c>
      <c r="C444" s="12"/>
      <c r="D444" s="12"/>
      <c r="E444" s="12"/>
      <c r="F444" s="12"/>
      <c r="G444" s="12"/>
      <c r="H444" s="14"/>
      <c r="I444" s="374"/>
      <c r="J444" s="374"/>
      <c r="K444" s="374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SUM(E447:E470)+SUM(E398:E421)+SUM(E349:E372)+SUM(E300:E323)+SUM(E251:E274)+SUM(E202:E225)+SUM(E153:E176)+SUM(E104:E127)+SUM(E55:E78)+SUM(E7:E30)</f>
        <v>36745.020000000004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3" t="str">
        <f>IF(A545="",IF(ISNUMBER(J527),"ENGINEER'S PAYMENT ESTIMATE","ENGINEER'S FINAL PAYMENT ESTIMATE"),A539)</f>
        <v>ENGINEER'S FINAL PAYMENT ESTIMATE</v>
      </c>
      <c r="B490" s="373"/>
      <c r="C490" s="373"/>
      <c r="D490" s="373"/>
      <c r="E490" s="373"/>
      <c r="F490" s="373"/>
      <c r="G490" s="373"/>
      <c r="H490" s="373"/>
      <c r="I490" s="373"/>
      <c r="J490" s="373"/>
      <c r="K490" s="373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Loves Park, IL Bid Bond</v>
      </c>
      <c r="C493" s="12"/>
      <c r="D493" s="12"/>
      <c r="E493" s="12"/>
      <c r="F493" s="12"/>
      <c r="G493" s="12"/>
      <c r="H493" s="14"/>
      <c r="I493" s="374"/>
      <c r="J493" s="374"/>
      <c r="K493" s="374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SUM(E496:E519)+SUM(E447:E470)+SUM(E398:E421)+SUM(E349:E372)+SUM(E300:E323)+SUM(E251:E274)+SUM(E202:E225)+SUM(E153:E176)+SUM(E104:E127)+SUM(E55:E78)+SUM(E7:E30)</f>
        <v>36745.020000000004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3" t="str">
        <f>IF(A594="",IF(ISNUMBER(J576),"ENGINEER'S PAYMENT ESTIMATE","ENGINEER'S FINAL PAYMENT ESTIMATE"),A588)</f>
        <v>ENGINEER'S FINAL PAYMENT ESTIMATE</v>
      </c>
      <c r="B539" s="373"/>
      <c r="C539" s="373"/>
      <c r="D539" s="373"/>
      <c r="E539" s="373"/>
      <c r="F539" s="373"/>
      <c r="G539" s="373"/>
      <c r="H539" s="373"/>
      <c r="I539" s="373"/>
      <c r="J539" s="373"/>
      <c r="K539" s="373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Loves Park, IL Bid Bond</v>
      </c>
      <c r="C542" s="12"/>
      <c r="D542" s="12"/>
      <c r="E542" s="12"/>
      <c r="F542" s="12"/>
      <c r="G542" s="12"/>
      <c r="H542" s="14"/>
      <c r="I542" s="374"/>
      <c r="J542" s="374"/>
      <c r="K542" s="374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SUM(E545:E568)+SUM(E496:E519)+SUM(E447:E470)+SUM(E398:E421)+SUM(E349:E372)+SUM(E300:E323)+SUM(E251:E274)+SUM(E202:E225)+SUM(E153:E176)+SUM(E104:E127)+SUM(E55:E78)+SUM(E7:E30)</f>
        <v>36745.020000000004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3" t="str">
        <f>IF(A644="",IF(ISNUMBER(J625),"ENGINEER'S PAYMENT ESTIMATE","ENGINEER'S FINAL PAYMENT ESTIMATE"),A638)</f>
        <v>ENGINEER'S FINAL PAYMENT ESTIMATE</v>
      </c>
      <c r="B588" s="373"/>
      <c r="C588" s="373"/>
      <c r="D588" s="373"/>
      <c r="E588" s="373"/>
      <c r="F588" s="373"/>
      <c r="G588" s="373"/>
      <c r="H588" s="373"/>
      <c r="I588" s="373"/>
      <c r="J588" s="373"/>
      <c r="K588" s="373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Loves Park, IL Bid Bond</v>
      </c>
      <c r="C591" s="12"/>
      <c r="D591" s="12"/>
      <c r="E591" s="12"/>
      <c r="F591" s="12"/>
      <c r="G591" s="12"/>
      <c r="H591" s="14"/>
      <c r="I591" s="374"/>
      <c r="J591" s="374"/>
      <c r="K591" s="374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SUM(E594:E617)+SUM(E545:E568)+SUM(E496:E519)+SUM(E447:E470)+SUM(E398:E421)+SUM(E349:E372)+SUM(E300:E323)+SUM(E251:E274)+SUM(E202:E225)+SUM(E153:E176)+SUM(E104:E127)+SUM(E55:E78)+SUM(E7:E30)</f>
        <v>36745.020000000004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79" t="s">
        <v>102</v>
      </c>
      <c r="G7" s="367"/>
    </row>
    <row r="8" spans="1:7" x14ac:dyDescent="0.2">
      <c r="A8" s="67" t="s">
        <v>49</v>
      </c>
      <c r="B8" s="67"/>
      <c r="C8" s="67"/>
      <c r="D8" s="67"/>
      <c r="E8" s="68" t="s">
        <v>50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8"/>
      <c r="G9" s="378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1" t="str">
        <f>'Tabulation of Bids'!G1</f>
        <v>N-Trak Group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96</v>
      </c>
      <c r="B57" s="381"/>
      <c r="C57" s="381"/>
      <c r="D57" s="382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6"/>
      <c r="B67" s="86" t="s">
        <v>64</v>
      </c>
      <c r="C67" s="86"/>
      <c r="D67" s="86"/>
      <c r="E67" s="86"/>
      <c r="F67" s="86"/>
      <c r="G67" s="86"/>
    </row>
    <row r="68" spans="1:7" x14ac:dyDescent="0.2">
      <c r="A68" s="377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6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7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6"/>
      <c r="B73" s="86" t="s">
        <v>67</v>
      </c>
      <c r="C73" s="86"/>
      <c r="D73" s="86"/>
      <c r="E73" s="86"/>
      <c r="F73" s="86"/>
      <c r="G73" s="86"/>
    </row>
    <row r="74" spans="1:7" x14ac:dyDescent="0.2">
      <c r="A74" s="377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2025-07-22T20:26:09Z</dcterms:modified>
</cp:coreProperties>
</file>