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41D06A0E-B448-4F54-B109-F406DEB28A55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F24" i="16" l="1"/>
  <c r="F22" i="16"/>
  <c r="A588" i="5" l="1"/>
  <c r="D609" i="5"/>
  <c r="C609" i="5"/>
  <c r="F609" i="5" s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B531" i="3"/>
  <c r="D530" i="3"/>
  <c r="C530" i="3"/>
  <c r="B530" i="3"/>
  <c r="C342" i="2"/>
  <c r="C341" i="2"/>
  <c r="B340" i="2"/>
  <c r="B333" i="2"/>
  <c r="D332" i="2"/>
  <c r="F332" i="2" s="1"/>
  <c r="C332" i="2"/>
  <c r="B332" i="2"/>
  <c r="B272" i="2"/>
  <c r="B269" i="2"/>
  <c r="B253" i="2"/>
  <c r="B245" i="2"/>
  <c r="D176" i="2"/>
  <c r="F176" i="2" s="1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D614" i="5" s="1"/>
  <c r="B338" i="1"/>
  <c r="B614" i="5" s="1"/>
  <c r="E337" i="1"/>
  <c r="D337" i="1"/>
  <c r="R337" i="1" s="1"/>
  <c r="C337" i="1"/>
  <c r="D613" i="5" s="1"/>
  <c r="B337" i="1"/>
  <c r="B613" i="5" s="1"/>
  <c r="E336" i="1"/>
  <c r="E533" i="3" s="1"/>
  <c r="D336" i="1"/>
  <c r="F336" i="1" s="1"/>
  <c r="C336" i="1"/>
  <c r="D612" i="5" s="1"/>
  <c r="B336" i="1"/>
  <c r="B612" i="5" s="1"/>
  <c r="E335" i="1"/>
  <c r="E532" i="3" s="1"/>
  <c r="D335" i="1"/>
  <c r="P335" i="1" s="1"/>
  <c r="C335" i="1"/>
  <c r="C532" i="3" s="1"/>
  <c r="B335" i="1"/>
  <c r="B334" i="2" s="1"/>
  <c r="E334" i="1"/>
  <c r="E531" i="3" s="1"/>
  <c r="D334" i="1"/>
  <c r="H334" i="1" s="1"/>
  <c r="C334" i="1"/>
  <c r="C531" i="3" s="1"/>
  <c r="B334" i="1"/>
  <c r="B610" i="5" s="1"/>
  <c r="E333" i="1"/>
  <c r="E530" i="3" s="1"/>
  <c r="D333" i="1"/>
  <c r="R333" i="1" s="1"/>
  <c r="C333" i="1"/>
  <c r="B333" i="1"/>
  <c r="B609" i="5" s="1"/>
  <c r="E332" i="1"/>
  <c r="E529" i="3" s="1"/>
  <c r="D332" i="1"/>
  <c r="J332" i="1" s="1"/>
  <c r="C332" i="1"/>
  <c r="C529" i="3" s="1"/>
  <c r="B332" i="1"/>
  <c r="B331" i="2" s="1"/>
  <c r="E331" i="1"/>
  <c r="E528" i="3" s="1"/>
  <c r="D331" i="1"/>
  <c r="R331" i="1" s="1"/>
  <c r="C331" i="1"/>
  <c r="C330" i="2" s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34" i="1"/>
  <c r="A334" i="1"/>
  <c r="P333" i="1"/>
  <c r="A333" i="1"/>
  <c r="P332" i="1"/>
  <c r="L332" i="1"/>
  <c r="F332" i="1"/>
  <c r="H330" i="1"/>
  <c r="F330" i="1"/>
  <c r="J326" i="1"/>
  <c r="E315" i="1"/>
  <c r="E514" i="3" s="1"/>
  <c r="D315" i="1"/>
  <c r="F315" i="1" s="1"/>
  <c r="C315" i="1"/>
  <c r="C314" i="2" s="1"/>
  <c r="B315" i="1"/>
  <c r="E314" i="1"/>
  <c r="E513" i="3" s="1"/>
  <c r="D314" i="1"/>
  <c r="N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P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B291" i="1"/>
  <c r="B265" i="1"/>
  <c r="B239" i="1"/>
  <c r="B213" i="1"/>
  <c r="B187" i="1"/>
  <c r="P318" i="1" l="1"/>
  <c r="F153" i="1"/>
  <c r="P334" i="1"/>
  <c r="D333" i="2"/>
  <c r="F333" i="2" s="1"/>
  <c r="P330" i="1"/>
  <c r="A340" i="1"/>
  <c r="L334" i="1"/>
  <c r="A331" i="1"/>
  <c r="A330" i="2" s="1"/>
  <c r="F340" i="1"/>
  <c r="D317" i="2"/>
  <c r="C607" i="5"/>
  <c r="J338" i="1"/>
  <c r="D274" i="2"/>
  <c r="F274" i="2" s="1"/>
  <c r="A339" i="1"/>
  <c r="A615" i="5" s="1"/>
  <c r="R315" i="1"/>
  <c r="F151" i="1"/>
  <c r="F158" i="1"/>
  <c r="A332" i="1"/>
  <c r="A331" i="2" s="1"/>
  <c r="H340" i="1"/>
  <c r="F527" i="3"/>
  <c r="D527" i="3"/>
  <c r="D607" i="5"/>
  <c r="C528" i="3"/>
  <c r="B608" i="5"/>
  <c r="B330" i="2"/>
  <c r="D528" i="3"/>
  <c r="C608" i="5"/>
  <c r="F608" i="5" s="1"/>
  <c r="B529" i="3"/>
  <c r="D608" i="5"/>
  <c r="F528" i="3"/>
  <c r="F338" i="1"/>
  <c r="D330" i="2"/>
  <c r="F330" i="2" s="1"/>
  <c r="C610" i="5"/>
  <c r="F610" i="5" s="1"/>
  <c r="D531" i="3"/>
  <c r="F531" i="3" s="1"/>
  <c r="F530" i="3"/>
  <c r="F430" i="3"/>
  <c r="N313" i="1"/>
  <c r="C533" i="3"/>
  <c r="D335" i="2"/>
  <c r="F335" i="2" s="1"/>
  <c r="A335" i="1"/>
  <c r="A611" i="5" s="1"/>
  <c r="B336" i="2"/>
  <c r="C335" i="2"/>
  <c r="C336" i="2"/>
  <c r="B534" i="3"/>
  <c r="D610" i="5"/>
  <c r="F312" i="1"/>
  <c r="H312" i="1"/>
  <c r="N312" i="1"/>
  <c r="F313" i="1"/>
  <c r="R314" i="1"/>
  <c r="D533" i="3"/>
  <c r="F533" i="3" s="1"/>
  <c r="F314" i="1"/>
  <c r="L314" i="1"/>
  <c r="R335" i="1"/>
  <c r="A336" i="1"/>
  <c r="A533" i="3" s="1"/>
  <c r="D336" i="2"/>
  <c r="F336" i="2" s="1"/>
  <c r="C534" i="3"/>
  <c r="B611" i="5"/>
  <c r="H318" i="1"/>
  <c r="H336" i="1"/>
  <c r="D534" i="3"/>
  <c r="F534" i="3" s="1"/>
  <c r="C611" i="5"/>
  <c r="F611" i="5" s="1"/>
  <c r="B532" i="3"/>
  <c r="C334" i="2"/>
  <c r="B335" i="2"/>
  <c r="B533" i="3"/>
  <c r="D611" i="5"/>
  <c r="J320" i="1"/>
  <c r="L336" i="1"/>
  <c r="C337" i="2"/>
  <c r="B527" i="3"/>
  <c r="L320" i="1"/>
  <c r="A337" i="1"/>
  <c r="A534" i="3" s="1"/>
  <c r="D337" i="2"/>
  <c r="F337" i="2" s="1"/>
  <c r="C527" i="3"/>
  <c r="C612" i="5"/>
  <c r="F612" i="5" s="1"/>
  <c r="F322" i="1"/>
  <c r="C329" i="2"/>
  <c r="B338" i="2"/>
  <c r="J336" i="1"/>
  <c r="B337" i="2"/>
  <c r="P320" i="1"/>
  <c r="B329" i="2"/>
  <c r="F145" i="1"/>
  <c r="P322" i="1"/>
  <c r="H338" i="1"/>
  <c r="D329" i="2"/>
  <c r="F329" i="2" s="1"/>
  <c r="C338" i="2"/>
  <c r="B528" i="3"/>
  <c r="C613" i="5"/>
  <c r="F613" i="5" s="1"/>
  <c r="A338" i="1"/>
  <c r="A614" i="5" s="1"/>
  <c r="H324" i="1"/>
  <c r="D338" i="2"/>
  <c r="F338" i="2" s="1"/>
  <c r="P324" i="1"/>
  <c r="B339" i="2"/>
  <c r="C614" i="5"/>
  <c r="F614" i="5" s="1"/>
  <c r="J328" i="1"/>
  <c r="J340" i="1"/>
  <c r="D529" i="3"/>
  <c r="F529" i="3" s="1"/>
  <c r="C615" i="5"/>
  <c r="C331" i="2"/>
  <c r="C340" i="2"/>
  <c r="D339" i="2"/>
  <c r="F339" i="2" s="1"/>
  <c r="A330" i="1"/>
  <c r="A606" i="5" s="1"/>
  <c r="D331" i="2"/>
  <c r="F331" i="2" s="1"/>
  <c r="D340" i="2"/>
  <c r="F340" i="2" s="1"/>
  <c r="D334" i="2"/>
  <c r="F334" i="2" s="1"/>
  <c r="C339" i="2"/>
  <c r="C616" i="5"/>
  <c r="F616" i="5" s="1"/>
  <c r="D532" i="3"/>
  <c r="F532" i="3" s="1"/>
  <c r="F148" i="1"/>
  <c r="C606" i="5"/>
  <c r="F606" i="5" s="1"/>
  <c r="C617" i="5"/>
  <c r="F617" i="5" s="1"/>
  <c r="C333" i="2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8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7" i="5"/>
  <c r="F615" i="5"/>
  <c r="F545" i="5"/>
  <c r="F557" i="5"/>
  <c r="F448" i="5"/>
  <c r="F398" i="5"/>
  <c r="F410" i="5"/>
  <c r="F403" i="5"/>
  <c r="F407" i="5"/>
  <c r="F380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338" i="2" l="1"/>
  <c r="A528" i="3"/>
  <c r="A334" i="2"/>
  <c r="A532" i="3"/>
  <c r="A613" i="5"/>
  <c r="A329" i="2"/>
  <c r="A336" i="2"/>
  <c r="A527" i="3"/>
  <c r="A337" i="2"/>
  <c r="A335" i="2"/>
  <c r="A612" i="5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61" i="3" s="1"/>
  <c r="B32" i="2"/>
  <c r="B63" i="3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7" i="2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R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R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0" i="2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84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3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0" i="5"/>
  <c r="B19" i="5"/>
  <c r="B28" i="5"/>
  <c r="B118" i="5"/>
  <c r="B122" i="5"/>
  <c r="C70" i="5"/>
  <c r="F70" i="5" s="1"/>
  <c r="C68" i="5"/>
  <c r="F68" i="5" s="1"/>
  <c r="C121" i="5"/>
  <c r="F121" i="5" s="1"/>
  <c r="D119" i="5"/>
  <c r="A3" i="2"/>
  <c r="A2" i="2"/>
  <c r="C88" i="2"/>
  <c r="C79" i="2"/>
  <c r="C75" i="2"/>
  <c r="C20" i="2"/>
  <c r="C8" i="2"/>
  <c r="D40" i="2"/>
  <c r="F40" i="2" s="1"/>
  <c r="D44" i="2"/>
  <c r="F44" i="2" s="1"/>
  <c r="D60" i="2"/>
  <c r="F60" i="2" s="1"/>
  <c r="D72" i="2"/>
  <c r="F72" i="2" s="1"/>
  <c r="D76" i="2"/>
  <c r="F76" i="2" s="1"/>
  <c r="D90" i="2"/>
  <c r="F90" i="2" s="1"/>
  <c r="B75" i="2"/>
  <c r="R103" i="1"/>
  <c r="N103" i="1"/>
  <c r="R91" i="1"/>
  <c r="N91" i="1"/>
  <c r="L91" i="1"/>
  <c r="J91" i="1"/>
  <c r="H91" i="1"/>
  <c r="L84" i="1"/>
  <c r="J80" i="1"/>
  <c r="R73" i="1"/>
  <c r="P73" i="1"/>
  <c r="N73" i="1"/>
  <c r="L73" i="1"/>
  <c r="J73" i="1"/>
  <c r="H73" i="1"/>
  <c r="P66" i="1"/>
  <c r="N66" i="1"/>
  <c r="N61" i="1"/>
  <c r="H61" i="1"/>
  <c r="F61" i="1"/>
  <c r="R53" i="1"/>
  <c r="P53" i="1"/>
  <c r="R46" i="1"/>
  <c r="L46" i="1"/>
  <c r="J46" i="1"/>
  <c r="R45" i="1"/>
  <c r="P45" i="1"/>
  <c r="N45" i="1"/>
  <c r="L45" i="1"/>
  <c r="N17" i="1"/>
  <c r="B109" i="1"/>
  <c r="B83" i="1"/>
  <c r="B57" i="1"/>
  <c r="B31" i="1"/>
  <c r="D64" i="2" l="1"/>
  <c r="F64" i="2" s="1"/>
  <c r="D122" i="5"/>
  <c r="N29" i="1"/>
  <c r="J77" i="1"/>
  <c r="J39" i="1"/>
  <c r="H65" i="1"/>
  <c r="L77" i="1"/>
  <c r="H107" i="1"/>
  <c r="D32" i="2"/>
  <c r="F32" i="2" s="1"/>
  <c r="D77" i="5"/>
  <c r="C162" i="3"/>
  <c r="F77" i="1"/>
  <c r="H77" i="1"/>
  <c r="P39" i="1"/>
  <c r="J65" i="1"/>
  <c r="N77" i="1"/>
  <c r="J107" i="1"/>
  <c r="C123" i="5"/>
  <c r="F123" i="5" s="1"/>
  <c r="L65" i="1"/>
  <c r="N107" i="1"/>
  <c r="C38" i="2"/>
  <c r="P77" i="1"/>
  <c r="L81" i="1"/>
  <c r="R107" i="1"/>
  <c r="C50" i="2"/>
  <c r="L107" i="1"/>
  <c r="R81" i="1"/>
  <c r="B8" i="2"/>
  <c r="C53" i="2"/>
  <c r="B126" i="5"/>
  <c r="B22" i="5"/>
  <c r="H14" i="1"/>
  <c r="J14" i="1"/>
  <c r="D13" i="2"/>
  <c r="F13" i="2" s="1"/>
  <c r="L14" i="1"/>
  <c r="N14" i="1"/>
  <c r="P14" i="1"/>
  <c r="C16" i="2"/>
  <c r="D18" i="5"/>
  <c r="D30" i="5"/>
  <c r="C18" i="2"/>
  <c r="D20" i="5"/>
  <c r="B25" i="2"/>
  <c r="B26" i="2"/>
  <c r="H9" i="1"/>
  <c r="N51" i="1"/>
  <c r="B13" i="2"/>
  <c r="C14" i="2"/>
  <c r="R77" i="1"/>
  <c r="B14" i="2"/>
  <c r="B68" i="3"/>
  <c r="H25" i="1"/>
  <c r="H78" i="1"/>
  <c r="B78" i="3"/>
  <c r="J9" i="1"/>
  <c r="B114" i="5"/>
  <c r="F81" i="1"/>
  <c r="B110" i="5"/>
  <c r="J61" i="1"/>
  <c r="H81" i="1"/>
  <c r="B71" i="5"/>
  <c r="L9" i="1"/>
  <c r="L61" i="1"/>
  <c r="J81" i="1"/>
  <c r="B22" i="2"/>
  <c r="B70" i="5"/>
  <c r="J51" i="1"/>
  <c r="C74" i="5"/>
  <c r="F74" i="5" s="1"/>
  <c r="B69" i="5"/>
  <c r="N9" i="1"/>
  <c r="P61" i="1"/>
  <c r="N81" i="1"/>
  <c r="B37" i="2"/>
  <c r="C64" i="2"/>
  <c r="P81" i="1"/>
  <c r="C67" i="2"/>
  <c r="B24" i="5"/>
  <c r="D16" i="5"/>
  <c r="J89" i="1"/>
  <c r="P27" i="1"/>
  <c r="P40" i="1"/>
  <c r="P70" i="1"/>
  <c r="R99" i="1"/>
  <c r="B104" i="2"/>
  <c r="D114" i="5"/>
  <c r="D14" i="5"/>
  <c r="P65" i="1"/>
  <c r="J35" i="1"/>
  <c r="L35" i="1"/>
  <c r="F69" i="1"/>
  <c r="L70" i="1"/>
  <c r="F45" i="1"/>
  <c r="H103" i="1"/>
  <c r="D102" i="2"/>
  <c r="F102" i="2" s="1"/>
  <c r="D111" i="5"/>
  <c r="P9" i="1"/>
  <c r="J40" i="1"/>
  <c r="R96" i="1"/>
  <c r="H45" i="1"/>
  <c r="J103" i="1"/>
  <c r="N65" i="1"/>
  <c r="C92" i="2"/>
  <c r="D126" i="5"/>
  <c r="J45" i="1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28" i="3"/>
  <c r="F124" i="3"/>
  <c r="F122" i="3"/>
  <c r="F120" i="3"/>
  <c r="F116" i="3"/>
  <c r="B28" i="3"/>
  <c r="B30" i="3"/>
  <c r="B32" i="3"/>
  <c r="B165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17" i="5" l="1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56" i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373" i="5" l="1"/>
  <c r="K373" i="5" s="1"/>
  <c r="K385" i="5" s="1"/>
  <c r="E471" i="5"/>
  <c r="K471" i="5" s="1"/>
  <c r="E618" i="5"/>
  <c r="K618" i="5" s="1"/>
  <c r="E177" i="5"/>
  <c r="K177" i="5" s="1"/>
  <c r="E226" i="5"/>
  <c r="K226" i="5" s="1"/>
  <c r="E569" i="5"/>
  <c r="K569" i="5" s="1"/>
  <c r="E275" i="5"/>
  <c r="K275" i="5" s="1"/>
  <c r="E422" i="5"/>
  <c r="K422" i="5" s="1"/>
  <c r="E324" i="5"/>
  <c r="K324" i="5" s="1"/>
  <c r="E520" i="5"/>
  <c r="K520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380" i="5" l="1"/>
  <c r="K378" i="5"/>
  <c r="K527" i="5"/>
  <c r="K525" i="5"/>
  <c r="K532" i="5"/>
  <c r="K630" i="5"/>
  <c r="K625" i="5"/>
  <c r="K623" i="5"/>
  <c r="K624" i="5" s="1"/>
  <c r="K287" i="5"/>
  <c r="K282" i="5"/>
  <c r="K280" i="5"/>
  <c r="K483" i="5"/>
  <c r="K476" i="5"/>
  <c r="K478" i="5"/>
  <c r="K581" i="5"/>
  <c r="K576" i="5"/>
  <c r="K574" i="5"/>
  <c r="K575" i="5" s="1"/>
  <c r="K434" i="5"/>
  <c r="K429" i="5"/>
  <c r="K427" i="5"/>
  <c r="K336" i="5"/>
  <c r="K331" i="5"/>
  <c r="K329" i="5"/>
  <c r="K238" i="5"/>
  <c r="K231" i="5"/>
  <c r="K233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<sst xmlns="http://schemas.openxmlformats.org/spreadsheetml/2006/main" count="887" uniqueCount="152">
  <si>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</si>
  <si>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</si>
  <si>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</si>
  <si>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</si>
  <si>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</si>
  <si>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</si>
  <si>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</si>
  <si>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</si>
  <si>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</si>
  <si>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</si>
  <si>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</si>
  <si>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</si>
  <si>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</si>
  <si>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</si>
  <si>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</si>
  <si>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</si>
  <si>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</si>
  <si>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</si>
  <si>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</si>
  <si>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</si>
  <si>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</si>
  <si>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</si>
  <si>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</si>
  <si>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</si>
  <si>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</si>
  <si>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</si>
  <si>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</si>
  <si>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</si>
  <si>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</si>
  <si>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</si>
  <si>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</si>
  <si>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</si>
  <si>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</si>
  <si>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</si>
  <si>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</si>
  <si>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</si>
  <si>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</si>
  <si>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</si>
  <si>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</si>
  <si>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</si>
  <si>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</si>
  <si>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</si>
  <si>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</si>
  <si>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</si>
  <si>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</si>
  <si>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</si>
  <si>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</si>
  <si>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</si>
  <si>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</si>
  <si>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</si>
  <si>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</si>
  <si>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</si>
  <si>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</si>
  <si>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</si>
  <si>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</si>
  <si>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</si>
  <si>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</si>
  <si>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</si>
  <si>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</si>
  <si>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</si>
  <si>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</si>
  <si>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</si>
  <si>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</si>
  <si>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</si>
  <si>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</si>
  <si>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</si>
  <si>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</si>
  <si>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</si>
  <si>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</si>
  <si>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</si>
  <si>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</si>
  <si>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</si>
  <si>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</si>
  <si>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</si>
  <si>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</si>
  <si>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</si>
  <si>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</si>
  <si>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</si>
  <si>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</si>
  <si>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</si>
  <si>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</si>
  <si>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</si>
  <si>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</si>
  <si>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</si>
  <si>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</si>
  <si>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</si>
  <si>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</si>
  <si>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</si>
  <si>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</si>
  <si>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</si>
  <si>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</si>
  <si>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</si>
  <si>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</si>
  <si>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</si>
  <si>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</si>
  <si>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</si>
  <si>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</si>
  <si>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</si>
  <si>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</si>
  <si>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</si>
  <si>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</si>
  <si>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</si>
  <si>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</si>
  <si>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</si>
  <si>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</si>
  <si>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</si>
  <si>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</si>
  <si>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</si>
  <si>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</si>
  <si>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</si>
  <si>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</si>
  <si>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</si>
  <si>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</si>
  <si>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Southworth Court Reconstruction - 2025</t>
  </si>
  <si>
    <t>Earth Excavation</t>
  </si>
  <si>
    <t>Parkway Restoration</t>
  </si>
  <si>
    <t>Inlet and Pipe Protection</t>
  </si>
  <si>
    <t>Bituminous Materials (Prime Coat)</t>
  </si>
  <si>
    <t>Aggregate (Prime Coat)</t>
  </si>
  <si>
    <t>Hot-Mix Asphalt Surface Course, Mix "D", N50, 2"</t>
  </si>
  <si>
    <t>P.C.C. Approach Pavement, 6"</t>
  </si>
  <si>
    <t>Combination Curb and Gutter Removal</t>
  </si>
  <si>
    <t>Approach Pavement Removal</t>
  </si>
  <si>
    <t>Manholes to be Adjusted</t>
  </si>
  <si>
    <t>Inlets to be Adjusted with New Frame and Grate</t>
  </si>
  <si>
    <t>Traffic Control and Protection</t>
  </si>
  <si>
    <t>Subgrade Undercutting</t>
  </si>
  <si>
    <t>C.Y.</t>
  </si>
  <si>
    <t>Lsum</t>
  </si>
  <si>
    <t>Each</t>
  </si>
  <si>
    <t>S.Y.</t>
  </si>
  <si>
    <t>Gal</t>
  </si>
  <si>
    <t>Tons</t>
  </si>
  <si>
    <t>L.F.</t>
  </si>
  <si>
    <t>Hot-Mix Asphalt Binder Course, IL-19.0, N50, 2.5"</t>
  </si>
  <si>
    <t>Subbase Granular Material, Type B, CA-2, 6"</t>
  </si>
  <si>
    <t>Aggregate Base Court, Type B, CA-6, 6"</t>
  </si>
  <si>
    <t>Concrete "V" Gutter</t>
  </si>
  <si>
    <t>Non-Special Waste Disposal</t>
  </si>
  <si>
    <t>Special Waste Disposal</t>
  </si>
  <si>
    <t>Soil Disposal Analysis</t>
  </si>
  <si>
    <t>Special Waste Plans and Reports (Special)</t>
  </si>
  <si>
    <t>Bid On: Southworth Court Reconstruction - 2025</t>
  </si>
  <si>
    <t>VENDORS NOTIFIED: 236</t>
  </si>
  <si>
    <t>N-TRAK GROUP</t>
  </si>
  <si>
    <t>LOVES PARK, IL</t>
  </si>
  <si>
    <t>BID BOND</t>
  </si>
  <si>
    <t>NORTHERN ILLINOIS SERVICE</t>
  </si>
  <si>
    <t>ROCKFORD, IL</t>
  </si>
  <si>
    <t>STENSTROM EXCAVATION</t>
  </si>
  <si>
    <t>DPI CONSTRUCTION</t>
  </si>
  <si>
    <t>PECATONICA,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</si>
</sst>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40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71" xfId="0" applyFont="1" applyFill="1" applyBorder="1" applyAlignment="1" applyProtection="1">
      <alignment wrapText="1"/>
      <protection locked="0"/>
    </xf>
    <xf numFmtId="0" fontId="1" fillId="0" borderId="72" xfId="0" applyFont="1" applyFill="1" applyBorder="1" applyAlignment="1" applyProtection="1">
      <alignment wrapText="1"/>
      <protection locked="0"/>
    </xf>
    <xf numFmtId="0" fontId="1" fillId="0" borderId="72" xfId="4" applyFont="1" applyFill="1" applyBorder="1" applyAlignment="1" applyProtection="1">
      <alignment wrapText="1"/>
      <protection locked="0"/>
    </xf>
    <xf numFmtId="0" fontId="1" fillId="0" borderId="72" xfId="0" applyFont="1" applyFill="1" applyBorder="1" applyProtection="1">
      <protection locked="0"/>
    </xf>
    <xf numFmtId="3" fontId="1" fillId="0" borderId="24" xfId="0" applyNumberFormat="1" applyFont="1" applyFill="1" applyBorder="1" applyProtection="1">
      <protection locked="0"/>
    </xf>
    <xf numFmtId="3" fontId="1" fillId="0" borderId="73" xfId="0" applyNumberFormat="1" applyFont="1" applyFill="1" applyBorder="1" applyProtection="1"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167" fontId="1" fillId="0" borderId="34" xfId="0" applyNumberFormat="1" applyFont="1" applyFill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  <xf numFmtId="0" fontId="2" fillId="7" borderId="17" xfId="0" applyFont="1" applyFill="1" applyBorder="1" applyAlignment="1" applyProtection="1">
      <alignment vertical="center" wrapText="1"/>
    </xf>
    <xf numFmtId="0" fontId="2" fillId="8" borderId="17" xfId="0" applyFont="1" applyFill="1" applyBorder="1" applyAlignment="1" applyProtection="1">
      <alignment vertical="center" wrapText="1"/>
    </xf>
    <xf numFmtId="8" fontId="2" fillId="9" borderId="17" xfId="2" applyNumberFormat="1" applyFont="1" applyFill="1" applyBorder="1" applyAlignment="1">
      <alignment vertical="center"/>
    </xf>
    <xf numFmtId="0" fontId="2" fillId="10" borderId="17" xfId="0" applyFont="1" applyFill="1" applyBorder="1" applyAlignment="1" applyProtection="1">
      <alignment vertical="center" wrapText="1"/>
    </xf>
    <xf numFmtId="8" fontId="2" fillId="9" borderId="17" xfId="2" applyNumberFormat="1" applyFont="1" applyFill="1" applyBorder="1" applyAlignment="1" applyProtection="1">
      <alignment vertical="center"/>
      <protection locked="0"/>
    </xf>
  </cellXfs>
  <cellStyles count="5">
    <cellStyle name="Currency" xfId="1" builtinId="4"/>
    <cellStyle name="Normal" xfId="0" builtinId="0"/>
    <cellStyle name="Normal 2" xfId="4" xr:uid="{62E071DF-59CB-4F27-95DE-A362AB352DAC}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2400300</xdr:colOff>
      <xdr:row>0</xdr:row>
      <xdr:rowOff>38100</xdr:rowOff>
    </xdr:from>
    <xdr:to>
      <xdr:col>3</xdr:col>
      <xdr:colOff>416719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8100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D28" sqref="D2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113</v>
      </c>
      <c r="E1" s="285"/>
      <c r="F1" s="300">
        <f>SUM(F4:F131)</f>
        <v>266475</v>
      </c>
    </row>
    <row r="2" spans="1:6" s="216" customFormat="1" ht="18" x14ac:dyDescent="0.25">
      <c r="A2" s="355" t="s">
        <v>112</v>
      </c>
      <c r="B2" s="355"/>
      <c r="C2" s="355"/>
      <c r="D2" s="355"/>
      <c r="E2" s="286"/>
      <c r="F2" s="301"/>
    </row>
    <row r="3" spans="1:6" ht="13.5" thickBot="1" x14ac:dyDescent="0.25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7" t="s">
        <v>114</v>
      </c>
      <c r="C4" s="351" t="s">
        <v>127</v>
      </c>
      <c r="D4" s="342">
        <v>1545</v>
      </c>
      <c r="E4" s="353">
        <v>40</v>
      </c>
      <c r="F4" s="303">
        <f t="shared" ref="F4:F67" si="0">IF(AND(ISNUMBER(D4),ISNUMBER(E4)),D4*E4,"")</f>
        <v>61800</v>
      </c>
    </row>
    <row r="5" spans="1:6" x14ac:dyDescent="0.2">
      <c r="A5" s="341">
        <v>2</v>
      </c>
      <c r="B5" s="348" t="s">
        <v>115</v>
      </c>
      <c r="C5" s="352" t="s">
        <v>128</v>
      </c>
      <c r="D5" s="342">
        <v>1</v>
      </c>
      <c r="E5" s="353">
        <v>7500</v>
      </c>
      <c r="F5" s="303">
        <f t="shared" si="0"/>
        <v>7500</v>
      </c>
    </row>
    <row r="6" spans="1:6" x14ac:dyDescent="0.2">
      <c r="A6" s="341">
        <v>3</v>
      </c>
      <c r="B6" s="348" t="s">
        <v>116</v>
      </c>
      <c r="C6" s="352" t="s">
        <v>129</v>
      </c>
      <c r="D6" s="342">
        <v>4</v>
      </c>
      <c r="E6" s="353">
        <v>60</v>
      </c>
      <c r="F6" s="303">
        <f t="shared" si="0"/>
        <v>240</v>
      </c>
    </row>
    <row r="7" spans="1:6" x14ac:dyDescent="0.2">
      <c r="A7" s="341">
        <v>4</v>
      </c>
      <c r="B7" s="348" t="s">
        <v>135</v>
      </c>
      <c r="C7" s="352" t="s">
        <v>132</v>
      </c>
      <c r="D7" s="342">
        <v>640</v>
      </c>
      <c r="E7" s="353">
        <v>25</v>
      </c>
      <c r="F7" s="303">
        <f t="shared" si="0"/>
        <v>16000</v>
      </c>
    </row>
    <row r="8" spans="1:6" x14ac:dyDescent="0.2">
      <c r="A8" s="341">
        <v>5</v>
      </c>
      <c r="B8" s="348" t="s">
        <v>136</v>
      </c>
      <c r="C8" s="352" t="s">
        <v>132</v>
      </c>
      <c r="D8" s="342">
        <v>640</v>
      </c>
      <c r="E8" s="353">
        <v>25</v>
      </c>
      <c r="F8" s="303">
        <f t="shared" si="0"/>
        <v>16000</v>
      </c>
    </row>
    <row r="9" spans="1:6" x14ac:dyDescent="0.2">
      <c r="A9" s="341">
        <v>6</v>
      </c>
      <c r="B9" s="348" t="s">
        <v>117</v>
      </c>
      <c r="C9" s="352" t="s">
        <v>131</v>
      </c>
      <c r="D9" s="342">
        <v>190</v>
      </c>
      <c r="E9" s="353">
        <v>3</v>
      </c>
      <c r="F9" s="303">
        <f t="shared" si="0"/>
        <v>570</v>
      </c>
    </row>
    <row r="10" spans="1:6" x14ac:dyDescent="0.2">
      <c r="A10" s="341">
        <v>7</v>
      </c>
      <c r="B10" s="349" t="s">
        <v>118</v>
      </c>
      <c r="C10" s="352" t="s">
        <v>132</v>
      </c>
      <c r="D10" s="342">
        <v>19</v>
      </c>
      <c r="E10" s="353">
        <v>10</v>
      </c>
      <c r="F10" s="303">
        <f t="shared" si="0"/>
        <v>190</v>
      </c>
    </row>
    <row r="11" spans="1:6" x14ac:dyDescent="0.2">
      <c r="A11" s="341">
        <v>8</v>
      </c>
      <c r="B11" s="348" t="s">
        <v>134</v>
      </c>
      <c r="C11" s="352" t="s">
        <v>132</v>
      </c>
      <c r="D11" s="342">
        <v>300</v>
      </c>
      <c r="E11" s="353">
        <v>90</v>
      </c>
      <c r="F11" s="303">
        <f t="shared" si="0"/>
        <v>27000</v>
      </c>
    </row>
    <row r="12" spans="1:6" x14ac:dyDescent="0.2">
      <c r="A12" s="341">
        <v>9</v>
      </c>
      <c r="B12" s="348" t="s">
        <v>119</v>
      </c>
      <c r="C12" s="352" t="s">
        <v>132</v>
      </c>
      <c r="D12" s="342">
        <v>250</v>
      </c>
      <c r="E12" s="353">
        <v>90</v>
      </c>
      <c r="F12" s="303">
        <f t="shared" si="0"/>
        <v>22500</v>
      </c>
    </row>
    <row r="13" spans="1:6" x14ac:dyDescent="0.2">
      <c r="A13" s="341">
        <v>10</v>
      </c>
      <c r="B13" s="348" t="s">
        <v>120</v>
      </c>
      <c r="C13" s="352" t="s">
        <v>130</v>
      </c>
      <c r="D13" s="342">
        <v>265</v>
      </c>
      <c r="E13" s="353">
        <v>90</v>
      </c>
      <c r="F13" s="303">
        <f t="shared" si="0"/>
        <v>23850</v>
      </c>
    </row>
    <row r="14" spans="1:6" x14ac:dyDescent="0.2">
      <c r="A14" s="341">
        <v>11</v>
      </c>
      <c r="B14" s="348" t="s">
        <v>121</v>
      </c>
      <c r="C14" s="352" t="s">
        <v>133</v>
      </c>
      <c r="D14" s="342">
        <v>10</v>
      </c>
      <c r="E14" s="353">
        <v>20</v>
      </c>
      <c r="F14" s="303">
        <f t="shared" si="0"/>
        <v>200</v>
      </c>
    </row>
    <row r="15" spans="1:6" x14ac:dyDescent="0.2">
      <c r="A15" s="341">
        <v>12</v>
      </c>
      <c r="B15" s="348" t="s">
        <v>122</v>
      </c>
      <c r="C15" s="352" t="s">
        <v>130</v>
      </c>
      <c r="D15" s="342">
        <v>265</v>
      </c>
      <c r="E15" s="353">
        <v>25</v>
      </c>
      <c r="F15" s="303">
        <f t="shared" si="0"/>
        <v>6625</v>
      </c>
    </row>
    <row r="16" spans="1:6" x14ac:dyDescent="0.2">
      <c r="A16" s="341">
        <v>13</v>
      </c>
      <c r="B16" s="348" t="s">
        <v>123</v>
      </c>
      <c r="C16" s="352" t="s">
        <v>129</v>
      </c>
      <c r="D16" s="342">
        <v>3</v>
      </c>
      <c r="E16" s="353">
        <v>1500</v>
      </c>
      <c r="F16" s="303">
        <f t="shared" si="0"/>
        <v>4500</v>
      </c>
    </row>
    <row r="17" spans="1:6" x14ac:dyDescent="0.2">
      <c r="A17" s="341">
        <v>14</v>
      </c>
      <c r="B17" s="348" t="s">
        <v>124</v>
      </c>
      <c r="C17" s="352" t="s">
        <v>129</v>
      </c>
      <c r="D17" s="342">
        <v>2</v>
      </c>
      <c r="E17" s="353">
        <v>2500</v>
      </c>
      <c r="F17" s="303">
        <f t="shared" si="0"/>
        <v>5000</v>
      </c>
    </row>
    <row r="18" spans="1:6" x14ac:dyDescent="0.2">
      <c r="A18" s="341">
        <v>15</v>
      </c>
      <c r="B18" s="348" t="s">
        <v>137</v>
      </c>
      <c r="C18" s="352" t="s">
        <v>133</v>
      </c>
      <c r="D18" s="342">
        <v>1050</v>
      </c>
      <c r="E18" s="353">
        <v>40</v>
      </c>
      <c r="F18" s="303">
        <f t="shared" si="0"/>
        <v>42000</v>
      </c>
    </row>
    <row r="19" spans="1:6" x14ac:dyDescent="0.2">
      <c r="A19" s="341">
        <v>16</v>
      </c>
      <c r="B19" s="348" t="s">
        <v>125</v>
      </c>
      <c r="C19" s="352" t="s">
        <v>128</v>
      </c>
      <c r="D19" s="342">
        <v>1</v>
      </c>
      <c r="E19" s="354">
        <v>5000</v>
      </c>
      <c r="F19" s="303">
        <f t="shared" si="0"/>
        <v>5000</v>
      </c>
    </row>
    <row r="20" spans="1:6" x14ac:dyDescent="0.2">
      <c r="A20" s="341">
        <v>17</v>
      </c>
      <c r="B20" s="350" t="s">
        <v>138</v>
      </c>
      <c r="C20" s="352" t="s">
        <v>127</v>
      </c>
      <c r="D20" s="342">
        <v>100</v>
      </c>
      <c r="E20" s="354">
        <v>60</v>
      </c>
      <c r="F20" s="303">
        <f t="shared" si="0"/>
        <v>6000</v>
      </c>
    </row>
    <row r="21" spans="1:6" x14ac:dyDescent="0.2">
      <c r="A21" s="341">
        <v>18</v>
      </c>
      <c r="B21" s="350" t="s">
        <v>139</v>
      </c>
      <c r="C21" s="352" t="s">
        <v>127</v>
      </c>
      <c r="D21" s="342">
        <v>100</v>
      </c>
      <c r="E21" s="354">
        <v>50</v>
      </c>
      <c r="F21" s="303">
        <f t="shared" si="0"/>
        <v>5000</v>
      </c>
    </row>
    <row r="22" spans="1:6" x14ac:dyDescent="0.2">
      <c r="A22" s="341">
        <v>19</v>
      </c>
      <c r="B22" s="350" t="s">
        <v>140</v>
      </c>
      <c r="C22" s="352" t="s">
        <v>129</v>
      </c>
      <c r="D22" s="342">
        <v>5</v>
      </c>
      <c r="E22" s="354">
        <v>1500</v>
      </c>
      <c r="F22" s="303">
        <f t="shared" si="0"/>
        <v>7500</v>
      </c>
    </row>
    <row r="23" spans="1:6" x14ac:dyDescent="0.2">
      <c r="A23" s="341">
        <v>20</v>
      </c>
      <c r="B23" s="350" t="s">
        <v>141</v>
      </c>
      <c r="C23" s="352" t="s">
        <v>128</v>
      </c>
      <c r="D23" s="342">
        <v>1</v>
      </c>
      <c r="E23" s="354">
        <v>5000</v>
      </c>
      <c r="F23" s="303">
        <f t="shared" si="0"/>
        <v>5000</v>
      </c>
    </row>
    <row r="24" spans="1:6" x14ac:dyDescent="0.2">
      <c r="A24" s="341">
        <v>21</v>
      </c>
      <c r="B24" s="348" t="s">
        <v>126</v>
      </c>
      <c r="C24" s="352" t="s">
        <v>127</v>
      </c>
      <c r="D24" s="342">
        <v>50</v>
      </c>
      <c r="E24" s="354">
        <v>80</v>
      </c>
      <c r="F24" s="303">
        <f t="shared" si="0"/>
        <v>4000</v>
      </c>
    </row>
    <row r="25" spans="1:6" x14ac:dyDescent="0.2">
      <c r="A25" s="341">
        <v>22</v>
      </c>
      <c r="B25" s="348"/>
      <c r="C25" s="352"/>
      <c r="D25" s="342"/>
      <c r="E25" s="354"/>
      <c r="F25" s="303" t="str">
        <f t="shared" si="0"/>
        <v/>
      </c>
    </row>
    <row r="26" spans="1:6" x14ac:dyDescent="0.2">
      <c r="A26" s="341">
        <v>23</v>
      </c>
      <c r="B26" s="348"/>
      <c r="C26" s="352"/>
      <c r="D26" s="342"/>
      <c r="E26" s="354"/>
      <c r="F26" s="303" t="str">
        <f t="shared" si="0"/>
        <v/>
      </c>
    </row>
    <row r="27" spans="1:6" x14ac:dyDescent="0.2">
      <c r="A27" s="341">
        <v>24</v>
      </c>
      <c r="B27" s="348"/>
      <c r="C27" s="352"/>
      <c r="D27" s="342"/>
      <c r="E27" s="354"/>
      <c r="F27" s="303" t="str">
        <f t="shared" si="0"/>
        <v/>
      </c>
    </row>
    <row r="28" spans="1:6" x14ac:dyDescent="0.2">
      <c r="A28" s="341">
        <v>25</v>
      </c>
      <c r="B28" s="348"/>
      <c r="C28" s="352"/>
      <c r="D28" s="342"/>
      <c r="E28" s="354"/>
      <c r="F28" s="303" t="str">
        <f t="shared" si="0"/>
        <v/>
      </c>
    </row>
    <row r="29" spans="1:6" x14ac:dyDescent="0.2">
      <c r="A29" s="341">
        <v>26</v>
      </c>
      <c r="B29" s="350"/>
      <c r="C29" s="352"/>
      <c r="D29" s="342"/>
      <c r="E29" s="354"/>
      <c r="F29" s="303" t="str">
        <f t="shared" si="0"/>
        <v/>
      </c>
    </row>
    <row r="30" spans="1:6" x14ac:dyDescent="0.2">
      <c r="A30" s="341">
        <v>27</v>
      </c>
      <c r="B30" s="350"/>
      <c r="C30" s="352"/>
      <c r="D30" s="342"/>
      <c r="E30" s="354"/>
      <c r="F30" s="303" t="str">
        <f t="shared" si="0"/>
        <v/>
      </c>
    </row>
    <row r="31" spans="1:6" x14ac:dyDescent="0.2">
      <c r="A31" s="341">
        <v>28</v>
      </c>
      <c r="B31" s="350"/>
      <c r="C31" s="352"/>
      <c r="D31" s="342"/>
      <c r="E31" s="354"/>
      <c r="F31" s="303" t="str">
        <f t="shared" si="0"/>
        <v/>
      </c>
    </row>
    <row r="32" spans="1:6" x14ac:dyDescent="0.2">
      <c r="A32" s="341">
        <v>29</v>
      </c>
      <c r="B32" s="348"/>
      <c r="C32" s="352"/>
      <c r="D32" s="342"/>
      <c r="E32" s="354"/>
      <c r="F32" s="303" t="str">
        <f t="shared" si="0"/>
        <v/>
      </c>
    </row>
    <row r="33" spans="1:6" x14ac:dyDescent="0.2">
      <c r="A33" s="341">
        <v>30</v>
      </c>
      <c r="B33" s="348"/>
      <c r="C33" s="352"/>
      <c r="D33" s="342"/>
      <c r="E33" s="353"/>
      <c r="F33" s="303" t="str">
        <f t="shared" si="0"/>
        <v/>
      </c>
    </row>
    <row r="34" spans="1:6" x14ac:dyDescent="0.2">
      <c r="A34" s="341">
        <v>31</v>
      </c>
      <c r="B34" s="348"/>
      <c r="C34" s="352"/>
      <c r="D34" s="342"/>
      <c r="E34" s="35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5" sqref="U1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2" t="s">
        <v>91</v>
      </c>
      <c r="F1" s="363"/>
      <c r="G1" s="370" t="s">
        <v>144</v>
      </c>
      <c r="H1" s="371"/>
      <c r="I1" s="366" t="s">
        <v>147</v>
      </c>
      <c r="J1" s="367"/>
      <c r="K1" s="366" t="s">
        <v>149</v>
      </c>
      <c r="L1" s="367"/>
      <c r="M1" s="366" t="s">
        <v>150</v>
      </c>
      <c r="N1" s="367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4"/>
      <c r="F2" s="365"/>
      <c r="G2" s="356" t="s">
        <v>145</v>
      </c>
      <c r="H2" s="372"/>
      <c r="I2" s="368" t="s">
        <v>148</v>
      </c>
      <c r="J2" s="369"/>
      <c r="K2" s="368" t="s">
        <v>148</v>
      </c>
      <c r="L2" s="394"/>
      <c r="M2" s="368" t="s">
        <v>151</v>
      </c>
      <c r="N2" s="394"/>
      <c r="O2" s="228" t="s">
        <v>1</v>
      </c>
      <c r="P2" s="229"/>
      <c r="Q2" s="228" t="s">
        <v>1</v>
      </c>
      <c r="R2" s="229"/>
    </row>
    <row r="3" spans="1:18" x14ac:dyDescent="0.2">
      <c r="A3" s="193" t="s">
        <v>142</v>
      </c>
      <c r="B3" s="291"/>
      <c r="C3" s="291"/>
      <c r="D3" s="292"/>
      <c r="E3" s="364"/>
      <c r="F3" s="365"/>
      <c r="G3" s="356" t="s">
        <v>146</v>
      </c>
      <c r="H3" s="357"/>
      <c r="I3" s="356" t="s">
        <v>146</v>
      </c>
      <c r="J3" s="357"/>
      <c r="K3" s="356" t="s">
        <v>146</v>
      </c>
      <c r="L3" s="357"/>
      <c r="M3" s="356" t="s">
        <v>146</v>
      </c>
      <c r="N3" s="357"/>
      <c r="O3" s="228"/>
      <c r="P3" s="229"/>
      <c r="Q3" s="228"/>
      <c r="R3" s="229"/>
    </row>
    <row r="4" spans="1:18" ht="12" thickBot="1" x14ac:dyDescent="0.25">
      <c r="A4" s="193" t="s">
        <v>143</v>
      </c>
      <c r="B4" s="291"/>
      <c r="C4" s="291"/>
      <c r="D4" s="292"/>
      <c r="E4" s="293"/>
      <c r="F4" s="294"/>
      <c r="G4" s="360"/>
      <c r="H4" s="361"/>
      <c r="I4" s="358"/>
      <c r="J4" s="35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C.Y.</v>
      </c>
      <c r="D6" s="296">
        <f>IF(ISBLANK('Item List'!D4),0,'Item List'!D4)</f>
        <v>1545</v>
      </c>
      <c r="E6" s="146">
        <f>IF(ISBLANK('Item List'!E4),0,'Item List'!E4)</f>
        <v>40</v>
      </c>
      <c r="F6" s="146">
        <f>IF(AND(ISNUMBER($D6),ISNUMBER(E6)),$D6*E6,0)</f>
        <v>61800</v>
      </c>
      <c r="G6" s="168">
        <v>25</v>
      </c>
      <c r="H6" s="103">
        <f>IF(AND(ISNUMBER($D6),ISNUMBER(G6)),$D6*G6,0)</f>
        <v>38625</v>
      </c>
      <c r="I6" s="169">
        <v>36</v>
      </c>
      <c r="J6" s="103">
        <f t="shared" ref="J6:J29" si="0">IF(AND(ISNUMBER($D6),ISNUMBER(I6)),$D6*I6,0)</f>
        <v>55620</v>
      </c>
      <c r="K6" s="169">
        <v>38</v>
      </c>
      <c r="L6" s="103">
        <f t="shared" ref="L6:L29" si="1">IF(AND(ISNUMBER($D6),ISNUMBER(K6)),$D6*K6,0)</f>
        <v>58710</v>
      </c>
      <c r="M6" s="169">
        <v>41</v>
      </c>
      <c r="N6" s="103">
        <f t="shared" ref="N6:N29" si="2">IF(AND(ISNUMBER($D6),ISNUMBER(M6)),$D6*M6,0)</f>
        <v>63345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Parkway Restoration</v>
      </c>
      <c r="C7" s="295" t="str">
        <f>IF(ISBLANK('Item List'!C5),"",'Item List'!C5)</f>
        <v>Lsum</v>
      </c>
      <c r="D7" s="296">
        <f>IF(ISBLANK('Item List'!D5),0,'Item List'!D5)</f>
        <v>1</v>
      </c>
      <c r="E7" s="146">
        <f>IF(ISBLANK('Item List'!E5),0,'Item List'!E5)</f>
        <v>7500</v>
      </c>
      <c r="F7" s="146">
        <f t="shared" ref="F7:H29" si="5">IF(AND(ISNUMBER($D7),ISNUMBER(E7)),$D7*E7,0)</f>
        <v>7500</v>
      </c>
      <c r="G7" s="168">
        <v>4600</v>
      </c>
      <c r="H7" s="103">
        <f t="shared" si="5"/>
        <v>4600</v>
      </c>
      <c r="I7" s="169">
        <v>4450</v>
      </c>
      <c r="J7" s="103">
        <f t="shared" si="0"/>
        <v>4450</v>
      </c>
      <c r="K7" s="169">
        <v>9075</v>
      </c>
      <c r="L7" s="103">
        <f t="shared" si="1"/>
        <v>9075</v>
      </c>
      <c r="M7" s="169">
        <v>8000</v>
      </c>
      <c r="N7" s="103">
        <f t="shared" si="2"/>
        <v>8000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and Pipe Protection</v>
      </c>
      <c r="C8" s="295" t="str">
        <f>IF(ISBLANK('Item List'!C6),"",'Item List'!C6)</f>
        <v>Each</v>
      </c>
      <c r="D8" s="296">
        <f>IF(ISBLANK('Item List'!D6),0,'Item List'!D6)</f>
        <v>4</v>
      </c>
      <c r="E8" s="146">
        <f>IF(ISBLANK('Item List'!E6),0,'Item List'!E6)</f>
        <v>60</v>
      </c>
      <c r="F8" s="146">
        <f t="shared" si="5"/>
        <v>240</v>
      </c>
      <c r="G8" s="168">
        <v>75</v>
      </c>
      <c r="H8" s="103">
        <f t="shared" si="5"/>
        <v>300</v>
      </c>
      <c r="I8" s="169">
        <v>100</v>
      </c>
      <c r="J8" s="103">
        <f t="shared" si="0"/>
        <v>400</v>
      </c>
      <c r="K8" s="169">
        <v>370.25</v>
      </c>
      <c r="L8" s="103">
        <f t="shared" si="1"/>
        <v>1481</v>
      </c>
      <c r="M8" s="169">
        <v>256</v>
      </c>
      <c r="N8" s="103">
        <f t="shared" si="2"/>
        <v>1024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Subbase Granular Material, Type B, CA-2, 6"</v>
      </c>
      <c r="C9" s="295" t="str">
        <f>IF(ISBLANK('Item List'!C7),"",'Item List'!C7)</f>
        <v>Tons</v>
      </c>
      <c r="D9" s="296">
        <f>IF(ISBLANK('Item List'!D7),0,'Item List'!D7)</f>
        <v>640</v>
      </c>
      <c r="E9" s="146">
        <f>IF(ISBLANK('Item List'!E7),0,'Item List'!E7)</f>
        <v>25</v>
      </c>
      <c r="F9" s="146">
        <f t="shared" si="5"/>
        <v>16000</v>
      </c>
      <c r="G9" s="168">
        <v>21</v>
      </c>
      <c r="H9" s="103">
        <f t="shared" si="5"/>
        <v>13440</v>
      </c>
      <c r="I9" s="169">
        <v>24</v>
      </c>
      <c r="J9" s="103">
        <f t="shared" si="0"/>
        <v>15360</v>
      </c>
      <c r="K9" s="169">
        <v>36.5</v>
      </c>
      <c r="L9" s="103">
        <f t="shared" si="1"/>
        <v>23360</v>
      </c>
      <c r="M9" s="169">
        <v>27</v>
      </c>
      <c r="N9" s="103">
        <f t="shared" si="2"/>
        <v>17280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Aggregate Base Court, Type B, CA-6, 6"</v>
      </c>
      <c r="C10" s="295" t="str">
        <f>IF(ISBLANK('Item List'!C8),"",'Item List'!C8)</f>
        <v>Tons</v>
      </c>
      <c r="D10" s="296">
        <f>IF(ISBLANK('Item List'!D8),0,'Item List'!D8)</f>
        <v>640</v>
      </c>
      <c r="E10" s="146">
        <f>IF(ISBLANK('Item List'!E8),0,'Item List'!E8)</f>
        <v>25</v>
      </c>
      <c r="F10" s="146">
        <f t="shared" si="5"/>
        <v>16000</v>
      </c>
      <c r="G10" s="168">
        <v>29</v>
      </c>
      <c r="H10" s="103">
        <f t="shared" si="5"/>
        <v>18560</v>
      </c>
      <c r="I10" s="169">
        <v>24</v>
      </c>
      <c r="J10" s="103">
        <f t="shared" si="0"/>
        <v>15360</v>
      </c>
      <c r="K10" s="169">
        <v>45.75</v>
      </c>
      <c r="L10" s="103">
        <f t="shared" si="1"/>
        <v>29280</v>
      </c>
      <c r="M10" s="169">
        <v>39</v>
      </c>
      <c r="N10" s="103">
        <f t="shared" si="2"/>
        <v>24960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Bituminous Materials (Prime Coat)</v>
      </c>
      <c r="C11" s="295" t="str">
        <f>IF(ISBLANK('Item List'!C9),"",'Item List'!C9)</f>
        <v>Gal</v>
      </c>
      <c r="D11" s="296">
        <f>IF(ISBLANK('Item List'!D9),0,'Item List'!D9)</f>
        <v>190</v>
      </c>
      <c r="E11" s="146">
        <f>IF(ISBLANK('Item List'!E9),0,'Item List'!E9)</f>
        <v>3</v>
      </c>
      <c r="F11" s="146">
        <f t="shared" si="5"/>
        <v>570</v>
      </c>
      <c r="G11" s="168">
        <v>0.01</v>
      </c>
      <c r="H11" s="103">
        <f t="shared" si="5"/>
        <v>1.9000000000000001</v>
      </c>
      <c r="I11" s="169">
        <v>0.01</v>
      </c>
      <c r="J11" s="103">
        <f t="shared" si="0"/>
        <v>1.9000000000000001</v>
      </c>
      <c r="K11" s="169">
        <v>0.01</v>
      </c>
      <c r="L11" s="103">
        <f t="shared" si="1"/>
        <v>1.9000000000000001</v>
      </c>
      <c r="M11" s="169">
        <v>0.01</v>
      </c>
      <c r="N11" s="103">
        <f t="shared" si="2"/>
        <v>1.9000000000000001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Aggregate (Prime Coat)</v>
      </c>
      <c r="C12" s="295" t="str">
        <f>IF(ISBLANK('Item List'!C10),"",'Item List'!C10)</f>
        <v>Tons</v>
      </c>
      <c r="D12" s="296">
        <f>IF(ISBLANK('Item List'!D10),0,'Item List'!D10)</f>
        <v>19</v>
      </c>
      <c r="E12" s="146">
        <f>IF(ISBLANK('Item List'!E10),0,'Item List'!E10)</f>
        <v>10</v>
      </c>
      <c r="F12" s="146">
        <f t="shared" si="5"/>
        <v>190</v>
      </c>
      <c r="G12" s="168">
        <v>0.01</v>
      </c>
      <c r="H12" s="103">
        <f t="shared" si="5"/>
        <v>0.19</v>
      </c>
      <c r="I12" s="169">
        <v>0.01</v>
      </c>
      <c r="J12" s="103">
        <f t="shared" si="0"/>
        <v>0.19</v>
      </c>
      <c r="K12" s="169">
        <v>0.01</v>
      </c>
      <c r="L12" s="103">
        <f t="shared" si="1"/>
        <v>0.19</v>
      </c>
      <c r="M12" s="169">
        <v>0.01</v>
      </c>
      <c r="N12" s="103">
        <f t="shared" si="2"/>
        <v>0.19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Hot-Mix Asphalt Binder Course, IL-19.0, N50, 2.5"</v>
      </c>
      <c r="C13" s="295" t="str">
        <f>IF(ISBLANK('Item List'!C11),"",'Item List'!C11)</f>
        <v>Tons</v>
      </c>
      <c r="D13" s="296">
        <f>IF(ISBLANK('Item List'!D11),0,'Item List'!D11)</f>
        <v>300</v>
      </c>
      <c r="E13" s="146">
        <f>IF(ISBLANK('Item List'!E11),0,'Item List'!E11)</f>
        <v>90</v>
      </c>
      <c r="F13" s="146">
        <f t="shared" si="5"/>
        <v>27000</v>
      </c>
      <c r="G13" s="168">
        <v>114</v>
      </c>
      <c r="H13" s="103">
        <f t="shared" si="5"/>
        <v>34200</v>
      </c>
      <c r="I13" s="169">
        <v>117.06</v>
      </c>
      <c r="J13" s="103">
        <f t="shared" si="0"/>
        <v>35118</v>
      </c>
      <c r="K13" s="169">
        <v>112</v>
      </c>
      <c r="L13" s="103">
        <f t="shared" si="1"/>
        <v>33600</v>
      </c>
      <c r="M13" s="169">
        <v>131.4</v>
      </c>
      <c r="N13" s="103">
        <f t="shared" si="2"/>
        <v>39420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Hot-Mix Asphalt Surface Course, Mix "D", N50, 2"</v>
      </c>
      <c r="C14" s="295" t="str">
        <f>IF(ISBLANK('Item List'!C12),"",'Item List'!C12)</f>
        <v>Tons</v>
      </c>
      <c r="D14" s="296">
        <f>IF(ISBLANK('Item List'!D12),0,'Item List'!D12)</f>
        <v>250</v>
      </c>
      <c r="E14" s="146">
        <f>IF(ISBLANK('Item List'!E12),0,'Item List'!E12)</f>
        <v>90</v>
      </c>
      <c r="F14" s="146">
        <f t="shared" si="5"/>
        <v>22500</v>
      </c>
      <c r="G14" s="168">
        <v>114</v>
      </c>
      <c r="H14" s="103">
        <f t="shared" si="5"/>
        <v>28500</v>
      </c>
      <c r="I14" s="169">
        <v>131.5</v>
      </c>
      <c r="J14" s="103">
        <f t="shared" si="0"/>
        <v>32875</v>
      </c>
      <c r="K14" s="169">
        <v>116</v>
      </c>
      <c r="L14" s="103">
        <f t="shared" si="1"/>
        <v>29000</v>
      </c>
      <c r="M14" s="169">
        <v>133.4</v>
      </c>
      <c r="N14" s="103">
        <f t="shared" si="2"/>
        <v>33350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P.C.C. Approach Pavement, 6"</v>
      </c>
      <c r="C15" s="295" t="str">
        <f>IF(ISBLANK('Item List'!C13),"",'Item List'!C13)</f>
        <v>S.Y.</v>
      </c>
      <c r="D15" s="296">
        <f>IF(ISBLANK('Item List'!D13),0,'Item List'!D13)</f>
        <v>265</v>
      </c>
      <c r="E15" s="146">
        <f>IF(ISBLANK('Item List'!E13),0,'Item List'!E13)</f>
        <v>90</v>
      </c>
      <c r="F15" s="146">
        <f t="shared" si="5"/>
        <v>23850</v>
      </c>
      <c r="G15" s="168">
        <v>100</v>
      </c>
      <c r="H15" s="103">
        <f t="shared" si="5"/>
        <v>26500</v>
      </c>
      <c r="I15" s="169">
        <v>80</v>
      </c>
      <c r="J15" s="103">
        <f t="shared" si="0"/>
        <v>21200</v>
      </c>
      <c r="K15" s="169">
        <v>73</v>
      </c>
      <c r="L15" s="103">
        <f t="shared" si="1"/>
        <v>19345</v>
      </c>
      <c r="M15" s="169">
        <v>122</v>
      </c>
      <c r="N15" s="103">
        <f t="shared" si="2"/>
        <v>32330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Combination Curb and Gutter Removal</v>
      </c>
      <c r="C16" s="295" t="str">
        <f>IF(ISBLANK('Item List'!C14),"",'Item List'!C14)</f>
        <v>L.F.</v>
      </c>
      <c r="D16" s="296">
        <f>IF(ISBLANK('Item List'!D14),0,'Item List'!D14)</f>
        <v>10</v>
      </c>
      <c r="E16" s="146">
        <f>IF(ISBLANK('Item List'!E14),0,'Item List'!E14)</f>
        <v>20</v>
      </c>
      <c r="F16" s="146">
        <f t="shared" si="5"/>
        <v>200</v>
      </c>
      <c r="G16" s="168">
        <v>14</v>
      </c>
      <c r="H16" s="103">
        <f t="shared" si="5"/>
        <v>140</v>
      </c>
      <c r="I16" s="170">
        <v>10</v>
      </c>
      <c r="J16" s="103">
        <f t="shared" si="0"/>
        <v>100</v>
      </c>
      <c r="K16" s="170">
        <v>70.5</v>
      </c>
      <c r="L16" s="103">
        <f t="shared" si="1"/>
        <v>705</v>
      </c>
      <c r="M16" s="170">
        <v>25</v>
      </c>
      <c r="N16" s="103">
        <f t="shared" si="2"/>
        <v>250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Approach Pavement Removal</v>
      </c>
      <c r="C17" s="295" t="str">
        <f>IF(ISBLANK('Item List'!C15),"",'Item List'!C15)</f>
        <v>S.Y.</v>
      </c>
      <c r="D17" s="296">
        <f>IF(ISBLANK('Item List'!D15),0,'Item List'!D15)</f>
        <v>265</v>
      </c>
      <c r="E17" s="146">
        <f>IF(ISBLANK('Item List'!E15),0,'Item List'!E15)</f>
        <v>25</v>
      </c>
      <c r="F17" s="146">
        <f t="shared" si="5"/>
        <v>6625</v>
      </c>
      <c r="G17" s="168">
        <v>24</v>
      </c>
      <c r="H17" s="103">
        <f t="shared" si="5"/>
        <v>6360</v>
      </c>
      <c r="I17" s="170">
        <v>2</v>
      </c>
      <c r="J17" s="103">
        <f t="shared" si="0"/>
        <v>530</v>
      </c>
      <c r="K17" s="170">
        <v>15.5</v>
      </c>
      <c r="L17" s="103">
        <f t="shared" si="1"/>
        <v>4107.5</v>
      </c>
      <c r="M17" s="170">
        <v>16</v>
      </c>
      <c r="N17" s="103">
        <f t="shared" si="2"/>
        <v>4240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Manholes to be Adjusted</v>
      </c>
      <c r="C18" s="295" t="str">
        <f>IF(ISBLANK('Item List'!C16),"",'Item List'!C16)</f>
        <v>Each</v>
      </c>
      <c r="D18" s="296">
        <f>IF(ISBLANK('Item List'!D16),0,'Item List'!D16)</f>
        <v>3</v>
      </c>
      <c r="E18" s="146">
        <f>IF(ISBLANK('Item List'!E16),0,'Item List'!E16)</f>
        <v>1500</v>
      </c>
      <c r="F18" s="146">
        <f t="shared" si="5"/>
        <v>4500</v>
      </c>
      <c r="G18" s="168">
        <v>1300</v>
      </c>
      <c r="H18" s="103">
        <f t="shared" si="5"/>
        <v>3900</v>
      </c>
      <c r="I18" s="170">
        <v>1400</v>
      </c>
      <c r="J18" s="103">
        <f t="shared" si="0"/>
        <v>4200</v>
      </c>
      <c r="K18" s="170">
        <v>1280</v>
      </c>
      <c r="L18" s="103">
        <f t="shared" si="1"/>
        <v>3840</v>
      </c>
      <c r="M18" s="170">
        <v>925</v>
      </c>
      <c r="N18" s="103">
        <f t="shared" si="2"/>
        <v>2775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Inlets to be Adjusted with New Frame and Grate</v>
      </c>
      <c r="C19" s="295" t="str">
        <f>IF(ISBLANK('Item List'!C17),"",'Item List'!C17)</f>
        <v>Each</v>
      </c>
      <c r="D19" s="296">
        <f>IF(ISBLANK('Item List'!D17),0,'Item List'!D17)</f>
        <v>2</v>
      </c>
      <c r="E19" s="146">
        <f>IF(ISBLANK('Item List'!E17),0,'Item List'!E17)</f>
        <v>2500</v>
      </c>
      <c r="F19" s="146">
        <f t="shared" si="5"/>
        <v>5000</v>
      </c>
      <c r="G19" s="168">
        <v>2200</v>
      </c>
      <c r="H19" s="103">
        <f t="shared" si="5"/>
        <v>4400</v>
      </c>
      <c r="I19" s="170">
        <v>2000</v>
      </c>
      <c r="J19" s="103">
        <f t="shared" si="0"/>
        <v>4000</v>
      </c>
      <c r="K19" s="170">
        <v>1657</v>
      </c>
      <c r="L19" s="103">
        <f t="shared" si="1"/>
        <v>3314</v>
      </c>
      <c r="M19" s="170">
        <v>1700</v>
      </c>
      <c r="N19" s="103">
        <f t="shared" si="2"/>
        <v>3400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400" t="str">
        <f>IF(ISBLANK('Item List'!B18),"",'Item List'!B18)</f>
        <v>Concrete "V" Gutter</v>
      </c>
      <c r="C20" s="295" t="str">
        <f>IF(ISBLANK('Item List'!C18),"",'Item List'!C18)</f>
        <v>L.F.</v>
      </c>
      <c r="D20" s="296">
        <f>IF(ISBLANK('Item List'!D18),0,'Item List'!D18)</f>
        <v>1050</v>
      </c>
      <c r="E20" s="146">
        <f>IF(ISBLANK('Item List'!E18),0,'Item List'!E18)</f>
        <v>40</v>
      </c>
      <c r="F20" s="146">
        <f t="shared" si="5"/>
        <v>42000</v>
      </c>
      <c r="G20" s="401">
        <v>85</v>
      </c>
      <c r="H20" s="399">
        <f t="shared" si="5"/>
        <v>89250</v>
      </c>
      <c r="I20" s="170">
        <v>36</v>
      </c>
      <c r="J20" s="103">
        <f t="shared" si="0"/>
        <v>37800</v>
      </c>
      <c r="K20" s="170">
        <v>33.5</v>
      </c>
      <c r="L20" s="103">
        <f t="shared" si="1"/>
        <v>35175</v>
      </c>
      <c r="M20" s="170">
        <v>42</v>
      </c>
      <c r="N20" s="103">
        <f t="shared" si="2"/>
        <v>44100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Traffic Control and Protection</v>
      </c>
      <c r="C21" s="295" t="str">
        <f>IF(ISBLANK('Item List'!C19),"",'Item List'!C19)</f>
        <v>Lsum</v>
      </c>
      <c r="D21" s="296">
        <f>IF(ISBLANK('Item List'!D19),0,'Item List'!D19)</f>
        <v>1</v>
      </c>
      <c r="E21" s="146">
        <f>IF(ISBLANK('Item List'!E19),0,'Item List'!E19)</f>
        <v>5000</v>
      </c>
      <c r="F21" s="146">
        <f t="shared" si="5"/>
        <v>5000</v>
      </c>
      <c r="G21" s="168">
        <v>5000</v>
      </c>
      <c r="H21" s="103">
        <f t="shared" si="5"/>
        <v>5000</v>
      </c>
      <c r="I21" s="170">
        <v>2000</v>
      </c>
      <c r="J21" s="103">
        <f t="shared" si="0"/>
        <v>2000</v>
      </c>
      <c r="K21" s="170">
        <v>22000</v>
      </c>
      <c r="L21" s="103">
        <f t="shared" si="1"/>
        <v>22000</v>
      </c>
      <c r="M21" s="170">
        <v>2500</v>
      </c>
      <c r="N21" s="103">
        <f t="shared" si="2"/>
        <v>2500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Non-Special Waste Disposal</v>
      </c>
      <c r="C22" s="295" t="str">
        <f>IF(ISBLANK('Item List'!C20),"",'Item List'!C20)</f>
        <v>C.Y.</v>
      </c>
      <c r="D22" s="296">
        <f>IF(ISBLANK('Item List'!D20),0,'Item List'!D20)</f>
        <v>100</v>
      </c>
      <c r="E22" s="146">
        <f>IF(ISBLANK('Item List'!E20),0,'Item List'!E20)</f>
        <v>60</v>
      </c>
      <c r="F22" s="146">
        <f t="shared" si="5"/>
        <v>6000</v>
      </c>
      <c r="G22" s="168">
        <v>0.01</v>
      </c>
      <c r="H22" s="103">
        <f t="shared" si="5"/>
        <v>1</v>
      </c>
      <c r="I22" s="170">
        <v>0.01</v>
      </c>
      <c r="J22" s="103">
        <f t="shared" si="0"/>
        <v>1</v>
      </c>
      <c r="K22" s="170">
        <v>75</v>
      </c>
      <c r="L22" s="103">
        <f t="shared" si="1"/>
        <v>7500</v>
      </c>
      <c r="M22" s="170">
        <v>40</v>
      </c>
      <c r="N22" s="103">
        <f t="shared" si="2"/>
        <v>4000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Special Waste Disposal</v>
      </c>
      <c r="C23" s="295" t="str">
        <f>IF(ISBLANK('Item List'!C21),"",'Item List'!C21)</f>
        <v>C.Y.</v>
      </c>
      <c r="D23" s="296">
        <f>IF(ISBLANK('Item List'!D21),0,'Item List'!D21)</f>
        <v>100</v>
      </c>
      <c r="E23" s="146">
        <f>IF(ISBLANK('Item List'!E21),0,'Item List'!E21)</f>
        <v>50</v>
      </c>
      <c r="F23" s="146">
        <f t="shared" si="5"/>
        <v>5000</v>
      </c>
      <c r="G23" s="168">
        <v>0.01</v>
      </c>
      <c r="H23" s="103">
        <f t="shared" si="5"/>
        <v>1</v>
      </c>
      <c r="I23" s="170">
        <v>0.01</v>
      </c>
      <c r="J23" s="103">
        <f t="shared" si="0"/>
        <v>1</v>
      </c>
      <c r="K23" s="170">
        <v>0.01</v>
      </c>
      <c r="L23" s="103">
        <f t="shared" si="1"/>
        <v>1</v>
      </c>
      <c r="M23" s="170">
        <v>85</v>
      </c>
      <c r="N23" s="103">
        <f t="shared" si="2"/>
        <v>8500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Soil Disposal Analysis</v>
      </c>
      <c r="C24" s="295" t="str">
        <f>IF(ISBLANK('Item List'!C22),"",'Item List'!C22)</f>
        <v>Each</v>
      </c>
      <c r="D24" s="296">
        <f>IF(ISBLANK('Item List'!D22),0,'Item List'!D22)</f>
        <v>5</v>
      </c>
      <c r="E24" s="146">
        <f>IF(ISBLANK('Item List'!E22),0,'Item List'!E22)</f>
        <v>1500</v>
      </c>
      <c r="F24" s="146">
        <f t="shared" si="5"/>
        <v>7500</v>
      </c>
      <c r="G24" s="168">
        <v>0.01</v>
      </c>
      <c r="H24" s="103">
        <f t="shared" si="5"/>
        <v>0.05</v>
      </c>
      <c r="I24" s="170">
        <v>0.01</v>
      </c>
      <c r="J24" s="103">
        <f t="shared" si="0"/>
        <v>0.05</v>
      </c>
      <c r="K24" s="170">
        <v>0.01</v>
      </c>
      <c r="L24" s="103">
        <f t="shared" si="1"/>
        <v>0.05</v>
      </c>
      <c r="M24" s="170">
        <v>1500</v>
      </c>
      <c r="N24" s="103">
        <f t="shared" si="2"/>
        <v>7500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Special Waste Plans and Reports (Special)</v>
      </c>
      <c r="C25" s="295" t="str">
        <f>IF(ISBLANK('Item List'!C23),"",'Item List'!C23)</f>
        <v>Lsum</v>
      </c>
      <c r="D25" s="296">
        <f>IF(ISBLANK('Item List'!D23),0,'Item List'!D23)</f>
        <v>1</v>
      </c>
      <c r="E25" s="146">
        <f>IF(ISBLANK('Item List'!E23),0,'Item List'!E23)</f>
        <v>5000</v>
      </c>
      <c r="F25" s="146">
        <f t="shared" si="5"/>
        <v>5000</v>
      </c>
      <c r="G25" s="168">
        <v>0.01</v>
      </c>
      <c r="H25" s="103">
        <f t="shared" si="5"/>
        <v>0.01</v>
      </c>
      <c r="I25" s="170">
        <v>0.01</v>
      </c>
      <c r="J25" s="103">
        <f t="shared" si="0"/>
        <v>0.01</v>
      </c>
      <c r="K25" s="170">
        <v>0.01</v>
      </c>
      <c r="L25" s="103">
        <f t="shared" si="1"/>
        <v>0.01</v>
      </c>
      <c r="M25" s="170">
        <v>5000</v>
      </c>
      <c r="N25" s="103">
        <f t="shared" si="2"/>
        <v>5000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Subgrade Undercutting</v>
      </c>
      <c r="C26" s="295" t="str">
        <f>IF(ISBLANK('Item List'!C24),"",'Item List'!C24)</f>
        <v>C.Y.</v>
      </c>
      <c r="D26" s="296">
        <f>IF(ISBLANK('Item List'!D24),0,'Item List'!D24)</f>
        <v>50</v>
      </c>
      <c r="E26" s="146">
        <f>IF(ISBLANK('Item List'!E24),0,'Item List'!E24)</f>
        <v>80</v>
      </c>
      <c r="F26" s="146">
        <f t="shared" si="5"/>
        <v>4000</v>
      </c>
      <c r="G26" s="168">
        <v>55</v>
      </c>
      <c r="H26" s="103">
        <f t="shared" si="5"/>
        <v>2750</v>
      </c>
      <c r="I26" s="170">
        <v>85</v>
      </c>
      <c r="J26" s="103">
        <f t="shared" si="0"/>
        <v>4250</v>
      </c>
      <c r="K26" s="170">
        <v>75</v>
      </c>
      <c r="L26" s="103">
        <f t="shared" si="1"/>
        <v>3750</v>
      </c>
      <c r="M26" s="170">
        <v>120</v>
      </c>
      <c r="N26" s="103">
        <f t="shared" si="2"/>
        <v>6000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266475</v>
      </c>
      <c r="G30" s="110"/>
      <c r="H30" s="395">
        <v>196204.15</v>
      </c>
      <c r="I30" s="110"/>
      <c r="J30" s="104">
        <f>IF(SUM(J6:J29)=0,"",SUM(J6:J29))</f>
        <v>233267.15</v>
      </c>
      <c r="K30" s="110"/>
      <c r="L30" s="104">
        <f>IF(SUM(L6:L29)=0,"",SUM(L6:L29))</f>
        <v>284245.64999999997</v>
      </c>
      <c r="M30" s="110"/>
      <c r="N30" s="104">
        <f>IF(SUM(N6:N29)=0,"",SUM(N6:N29))</f>
        <v>307976.08999999997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266475</v>
      </c>
      <c r="G31" s="109"/>
      <c r="H31" s="396">
        <f>IF(SUM(H6:H29)=0,"",SUM($D6*G6,$D7*G7,$D8*G8,$D9*G9,$D10*G10,$D11*G11,$D12*G12,$D13*G13,$D14*G14,$D15*G15,$D16*G16,$D17*G17,$D18*G18,$D19*G19,$D20*G20,$D21*G21,$D22*G22,$D23*G23,$D24*G24,$D25*G25,$D26*G26,$D27*G27,$D28*G28,$D29*G29))</f>
        <v>276529.14999999997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233267.15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284245.64999999997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307976.08999999997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e">
        <f>IF(B33="","",A32+1)</f>
        <v>#VALUE!</v>
      </c>
      <c r="B33" s="398" t="s">
        <v>8</v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e">
        <f t="shared" ref="A34:A55" si="14">IF(B34="","",A33+1)</f>
        <v>#VALUE!</v>
      </c>
      <c r="B34" s="397" t="s">
        <v>9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N-TRAK GROUP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N-TRAK GROUP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N-TRAK GROUP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N-TRAK GROUP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N-TRAK GROUP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N-TRAK GROUP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N-TRAK GROUP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N-TRAK GROUP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N-TRAK GROUP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view="pageBreakPreview" zoomScaleNormal="100" zoomScaleSheetLayoutView="100" workbookViewId="0">
      <selection activeCell="E4" sqref="E4"/>
    </sheetView>
  </sheetViews>
  <sheetFormatPr defaultColWidth="9.140625" defaultRowHeight="11.25" x14ac:dyDescent="0.2"/>
  <cols>
    <col min="1" max="1" width="3.5703125" style="197" customWidth="1"/>
    <col min="2" max="2" width="36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Bid On: Southworth Court Reconstruction - 2025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C.Y.</v>
      </c>
      <c r="D5" s="145">
        <f>'Tabulation of Bids'!D6</f>
        <v>1545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Parkway Restoration</v>
      </c>
      <c r="C6" s="145" t="str">
        <f>'Tabulation of Bids'!C7</f>
        <v>Lsum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and Pipe Protection</v>
      </c>
      <c r="C7" s="145" t="str">
        <f>'Tabulation of Bids'!C8</f>
        <v>Each</v>
      </c>
      <c r="D7" s="145">
        <f>'Tabulation of Bids'!D8</f>
        <v>4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Subbase Granular Material, Type B, CA-2, 6"</v>
      </c>
      <c r="C8" s="145" t="str">
        <f>'Tabulation of Bids'!C9</f>
        <v>Tons</v>
      </c>
      <c r="D8" s="145">
        <f>'Tabulation of Bids'!D9</f>
        <v>640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Aggregate Base Court, Type B, CA-6, 6"</v>
      </c>
      <c r="C9" s="145" t="str">
        <f>'Tabulation of Bids'!C10</f>
        <v>Tons</v>
      </c>
      <c r="D9" s="145">
        <f>'Tabulation of Bids'!D10</f>
        <v>640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Bituminous Materials (Prime Coat)</v>
      </c>
      <c r="C10" s="145" t="str">
        <f>'Tabulation of Bids'!C11</f>
        <v>Gal</v>
      </c>
      <c r="D10" s="145">
        <f>'Tabulation of Bids'!D11</f>
        <v>190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Aggregate (Prime Coat)</v>
      </c>
      <c r="C11" s="145" t="str">
        <f>'Tabulation of Bids'!C12</f>
        <v>Tons</v>
      </c>
      <c r="D11" s="145">
        <f>'Tabulation of Bids'!D12</f>
        <v>19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Hot-Mix Asphalt Binder Course, IL-19.0, N50, 2.5"</v>
      </c>
      <c r="C12" s="145" t="str">
        <f>'Tabulation of Bids'!C13</f>
        <v>Tons</v>
      </c>
      <c r="D12" s="145">
        <f>'Tabulation of Bids'!D13</f>
        <v>300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Hot-Mix Asphalt Surface Course, Mix "D", N50, 2"</v>
      </c>
      <c r="C13" s="145" t="str">
        <f>'Tabulation of Bids'!C14</f>
        <v>Tons</v>
      </c>
      <c r="D13" s="145">
        <f>'Tabulation of Bids'!D14</f>
        <v>250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P.C.C. Approach Pavement, 6"</v>
      </c>
      <c r="C14" s="145" t="str">
        <f>'Tabulation of Bids'!C15</f>
        <v>S.Y.</v>
      </c>
      <c r="D14" s="145">
        <f>'Tabulation of Bids'!D15</f>
        <v>265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Combination Curb and Gutter Removal</v>
      </c>
      <c r="C15" s="145" t="str">
        <f>'Tabulation of Bids'!C16</f>
        <v>L.F.</v>
      </c>
      <c r="D15" s="145">
        <f>'Tabulation of Bids'!D16</f>
        <v>10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Approach Pavement Removal</v>
      </c>
      <c r="C16" s="145" t="str">
        <f>'Tabulation of Bids'!C17</f>
        <v>S.Y.</v>
      </c>
      <c r="D16" s="145">
        <f>'Tabulation of Bids'!D17</f>
        <v>265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Manholes to be Adjusted</v>
      </c>
      <c r="C17" s="145" t="str">
        <f>'Tabulation of Bids'!C18</f>
        <v>Each</v>
      </c>
      <c r="D17" s="145">
        <f>'Tabulation of Bids'!D18</f>
        <v>3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Inlets to be Adjusted with New Frame and Grate</v>
      </c>
      <c r="C18" s="145" t="str">
        <f>'Tabulation of Bids'!C19</f>
        <v>Each</v>
      </c>
      <c r="D18" s="145">
        <f>'Tabulation of Bids'!D19</f>
        <v>2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Concrete "V" Gutter</v>
      </c>
      <c r="C19" s="145" t="str">
        <f>'Tabulation of Bids'!C20</f>
        <v>L.F.</v>
      </c>
      <c r="D19" s="145">
        <f>'Tabulation of Bids'!D20</f>
        <v>1050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Traffic Control and Protection</v>
      </c>
      <c r="C20" s="145" t="str">
        <f>'Tabulation of Bids'!C21</f>
        <v>Lsum</v>
      </c>
      <c r="D20" s="145">
        <f>'Tabulation of Bids'!D21</f>
        <v>1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Non-Special Waste Disposal</v>
      </c>
      <c r="C21" s="145" t="str">
        <f>'Tabulation of Bids'!C22</f>
        <v>C.Y.</v>
      </c>
      <c r="D21" s="145">
        <f>'Tabulation of Bids'!D22</f>
        <v>100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Special Waste Disposal</v>
      </c>
      <c r="C22" s="145" t="str">
        <f>'Tabulation of Bids'!C23</f>
        <v>C.Y.</v>
      </c>
      <c r="D22" s="145">
        <f>'Tabulation of Bids'!D23</f>
        <v>100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Soil Disposal Analysis</v>
      </c>
      <c r="C23" s="145" t="str">
        <f>'Tabulation of Bids'!C24</f>
        <v>Each</v>
      </c>
      <c r="D23" s="145">
        <f>'Tabulation of Bids'!D24</f>
        <v>5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Special Waste Plans and Reports (Special)</v>
      </c>
      <c r="C24" s="145" t="str">
        <f>'Tabulation of Bids'!C25</f>
        <v>Lsum</v>
      </c>
      <c r="D24" s="145">
        <f>'Tabulation of Bids'!D25</f>
        <v>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Subgrade Undercutting</v>
      </c>
      <c r="C25" s="145" t="str">
        <f>'Tabulation of Bids'!C26</f>
        <v>C.Y.</v>
      </c>
      <c r="D25" s="145">
        <f>'Tabulation of Bids'!D26</f>
        <v>50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7"/>
      <c r="F2" s="378"/>
    </row>
    <row r="3" spans="1:6" s="98" customFormat="1" ht="15.75" customHeight="1" x14ac:dyDescent="0.2">
      <c r="A3" s="123"/>
      <c r="B3" s="126"/>
      <c r="C3" s="125" t="s">
        <v>14</v>
      </c>
      <c r="D3" s="379" t="s">
        <v>15</v>
      </c>
      <c r="E3" s="379"/>
      <c r="F3" s="380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5" t="str">
        <f>'Tabulation of Bids'!$A$3</f>
        <v>Bid On: Southworth Court Reconstruction - 2025</v>
      </c>
      <c r="E4" s="375"/>
      <c r="F4" s="376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C.Y.</v>
      </c>
      <c r="D16" s="211">
        <f>'Tabulation of Bids'!$D6</f>
        <v>1545</v>
      </c>
      <c r="E16" s="246">
        <f>'Tabulation of Bids'!$E6</f>
        <v>40</v>
      </c>
      <c r="F16" s="327">
        <f>D16*E16</f>
        <v>61800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Parkway Restoration</v>
      </c>
      <c r="C17" s="96" t="str">
        <f>'Tabulation of Bids'!$C7</f>
        <v>Lsum</v>
      </c>
      <c r="D17" s="97">
        <f>'Tabulation of Bids'!$D7</f>
        <v>1</v>
      </c>
      <c r="E17" s="241">
        <f>'Tabulation of Bids'!$E7</f>
        <v>7500</v>
      </c>
      <c r="F17" s="328">
        <f t="shared" ref="F17:F32" si="0">D17*E17</f>
        <v>7500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and Pipe Protection</v>
      </c>
      <c r="C18" s="96" t="str">
        <f>'Tabulation of Bids'!$C8</f>
        <v>Each</v>
      </c>
      <c r="D18" s="97">
        <f>'Tabulation of Bids'!$D8</f>
        <v>4</v>
      </c>
      <c r="E18" s="241">
        <f>'Tabulation of Bids'!$E8</f>
        <v>60</v>
      </c>
      <c r="F18" s="328">
        <f t="shared" si="0"/>
        <v>240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Subbase Granular Material, Type B, CA-2, 6"</v>
      </c>
      <c r="C19" s="96" t="str">
        <f>'Tabulation of Bids'!$C9</f>
        <v>Tons</v>
      </c>
      <c r="D19" s="97">
        <f>'Tabulation of Bids'!$D9</f>
        <v>640</v>
      </c>
      <c r="E19" s="241">
        <f>'Tabulation of Bids'!$E9</f>
        <v>25</v>
      </c>
      <c r="F19" s="328">
        <f t="shared" si="0"/>
        <v>16000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Aggregate Base Court, Type B, CA-6, 6"</v>
      </c>
      <c r="C20" s="96" t="str">
        <f>'Tabulation of Bids'!$C10</f>
        <v>Tons</v>
      </c>
      <c r="D20" s="97">
        <f>'Tabulation of Bids'!$D10</f>
        <v>640</v>
      </c>
      <c r="E20" s="241">
        <f>'Tabulation of Bids'!$E10</f>
        <v>25</v>
      </c>
      <c r="F20" s="328">
        <f t="shared" si="0"/>
        <v>16000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Bituminous Materials (Prime Coat)</v>
      </c>
      <c r="C21" s="96" t="str">
        <f>'Tabulation of Bids'!$C11</f>
        <v>Gal</v>
      </c>
      <c r="D21" s="97">
        <f>'Tabulation of Bids'!$D11</f>
        <v>190</v>
      </c>
      <c r="E21" s="241">
        <f>'Tabulation of Bids'!$E11</f>
        <v>3</v>
      </c>
      <c r="F21" s="328">
        <f t="shared" si="0"/>
        <v>570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Aggregate (Prime Coat)</v>
      </c>
      <c r="C22" s="96" t="str">
        <f>'Tabulation of Bids'!$C12</f>
        <v>Tons</v>
      </c>
      <c r="D22" s="97">
        <f>'Tabulation of Bids'!$D12</f>
        <v>19</v>
      </c>
      <c r="E22" s="241">
        <f>'Tabulation of Bids'!$E12</f>
        <v>10</v>
      </c>
      <c r="F22" s="328">
        <f t="shared" si="0"/>
        <v>190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Hot-Mix Asphalt Binder Course, IL-19.0, N50, 2.5"</v>
      </c>
      <c r="C23" s="96" t="str">
        <f>'Tabulation of Bids'!$C13</f>
        <v>Tons</v>
      </c>
      <c r="D23" s="97">
        <f>'Tabulation of Bids'!$D13</f>
        <v>300</v>
      </c>
      <c r="E23" s="241">
        <f>'Tabulation of Bids'!$E13</f>
        <v>90</v>
      </c>
      <c r="F23" s="328">
        <f t="shared" si="0"/>
        <v>27000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Hot-Mix Asphalt Surface Course, Mix "D", N50, 2"</v>
      </c>
      <c r="C24" s="96" t="str">
        <f>'Tabulation of Bids'!$C14</f>
        <v>Tons</v>
      </c>
      <c r="D24" s="97">
        <f>'Tabulation of Bids'!$D14</f>
        <v>250</v>
      </c>
      <c r="E24" s="241">
        <f>'Tabulation of Bids'!$E14</f>
        <v>90</v>
      </c>
      <c r="F24" s="328">
        <f t="shared" si="0"/>
        <v>22500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P.C.C. Approach Pavement, 6"</v>
      </c>
      <c r="C25" s="96" t="str">
        <f>'Tabulation of Bids'!$C15</f>
        <v>S.Y.</v>
      </c>
      <c r="D25" s="97">
        <f>'Tabulation of Bids'!$D15</f>
        <v>265</v>
      </c>
      <c r="E25" s="241">
        <f>'Tabulation of Bids'!$E15</f>
        <v>90</v>
      </c>
      <c r="F25" s="328">
        <f t="shared" si="0"/>
        <v>23850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Combination Curb and Gutter Removal</v>
      </c>
      <c r="C26" s="96" t="str">
        <f>'Tabulation of Bids'!$C16</f>
        <v>L.F.</v>
      </c>
      <c r="D26" s="97">
        <f>'Tabulation of Bids'!$D16</f>
        <v>10</v>
      </c>
      <c r="E26" s="241">
        <f>'Tabulation of Bids'!$E16</f>
        <v>20</v>
      </c>
      <c r="F26" s="328">
        <f t="shared" si="0"/>
        <v>200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Approach Pavement Removal</v>
      </c>
      <c r="C27" s="96" t="str">
        <f>'Tabulation of Bids'!$C17</f>
        <v>S.Y.</v>
      </c>
      <c r="D27" s="97">
        <f>'Tabulation of Bids'!$D17</f>
        <v>265</v>
      </c>
      <c r="E27" s="241">
        <f>'Tabulation of Bids'!$E17</f>
        <v>25</v>
      </c>
      <c r="F27" s="328">
        <f t="shared" si="0"/>
        <v>6625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Manholes to be Adjusted</v>
      </c>
      <c r="C28" s="96" t="str">
        <f>'Tabulation of Bids'!$C18</f>
        <v>Each</v>
      </c>
      <c r="D28" s="97">
        <f>'Tabulation of Bids'!$D18</f>
        <v>3</v>
      </c>
      <c r="E28" s="241">
        <f>'Tabulation of Bids'!$E18</f>
        <v>1500</v>
      </c>
      <c r="F28" s="328">
        <f t="shared" si="0"/>
        <v>4500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Inlets to be Adjusted with New Frame and Grate</v>
      </c>
      <c r="C29" s="96" t="str">
        <f>'Tabulation of Bids'!$C19</f>
        <v>Each</v>
      </c>
      <c r="D29" s="97">
        <f>'Tabulation of Bids'!$D19</f>
        <v>2</v>
      </c>
      <c r="E29" s="241">
        <f>'Tabulation of Bids'!$E19</f>
        <v>2500</v>
      </c>
      <c r="F29" s="328">
        <f t="shared" si="0"/>
        <v>5000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Concrete "V" Gutter</v>
      </c>
      <c r="C30" s="96" t="str">
        <f>'Tabulation of Bids'!$C20</f>
        <v>L.F.</v>
      </c>
      <c r="D30" s="97">
        <f>'Tabulation of Bids'!$D20</f>
        <v>1050</v>
      </c>
      <c r="E30" s="241">
        <f>'Tabulation of Bids'!$E20</f>
        <v>40</v>
      </c>
      <c r="F30" s="328">
        <f t="shared" si="0"/>
        <v>42000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Traffic Control and Protection</v>
      </c>
      <c r="C31" s="96" t="str">
        <f>'Tabulation of Bids'!$C21</f>
        <v>Lsum</v>
      </c>
      <c r="D31" s="97">
        <f>'Tabulation of Bids'!$D21</f>
        <v>1</v>
      </c>
      <c r="E31" s="241">
        <f>'Tabulation of Bids'!$E21</f>
        <v>5000</v>
      </c>
      <c r="F31" s="328">
        <f t="shared" si="0"/>
        <v>5000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Non-Special Waste Disposal</v>
      </c>
      <c r="C32" s="96" t="str">
        <f>'Tabulation of Bids'!$C22</f>
        <v>C.Y.</v>
      </c>
      <c r="D32" s="97">
        <f>'Tabulation of Bids'!$D22</f>
        <v>100</v>
      </c>
      <c r="E32" s="241">
        <f>'Tabulation of Bids'!$E22</f>
        <v>60</v>
      </c>
      <c r="F32" s="328">
        <f t="shared" si="0"/>
        <v>6000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Special Waste Disposal</v>
      </c>
      <c r="C33" s="99" t="str">
        <f>'Tabulation of Bids'!$C23</f>
        <v>C.Y.</v>
      </c>
      <c r="D33" s="97">
        <f>'Tabulation of Bids'!$D23</f>
        <v>100</v>
      </c>
      <c r="E33" s="241">
        <f>'Tabulation of Bids'!$E23</f>
        <v>50</v>
      </c>
      <c r="F33" s="328">
        <f t="shared" ref="F33:F39" si="1">D33*E33</f>
        <v>5000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Soil Disposal Analysis</v>
      </c>
      <c r="C34" s="96" t="str">
        <f>'Tabulation of Bids'!$C24</f>
        <v>Each</v>
      </c>
      <c r="D34" s="97">
        <f>'Tabulation of Bids'!$D24</f>
        <v>5</v>
      </c>
      <c r="E34" s="241">
        <f>'Tabulation of Bids'!$E24</f>
        <v>1500</v>
      </c>
      <c r="F34" s="328">
        <f t="shared" si="1"/>
        <v>7500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Special Waste Plans and Reports (Special)</v>
      </c>
      <c r="C35" s="96" t="str">
        <f>'Tabulation of Bids'!$C25</f>
        <v>Lsum</v>
      </c>
      <c r="D35" s="97">
        <f>'Tabulation of Bids'!$D25</f>
        <v>1</v>
      </c>
      <c r="E35" s="241">
        <f>'Tabulation of Bids'!$E25</f>
        <v>5000</v>
      </c>
      <c r="F35" s="328">
        <f t="shared" si="1"/>
        <v>5000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Subgrade Undercutting</v>
      </c>
      <c r="C36" s="96" t="str">
        <f>'Tabulation of Bids'!$C26</f>
        <v>C.Y.</v>
      </c>
      <c r="D36" s="97">
        <f>'Tabulation of Bids'!$D26</f>
        <v>50</v>
      </c>
      <c r="E36" s="241">
        <f>'Tabulation of Bids'!$E26</f>
        <v>80</v>
      </c>
      <c r="F36" s="328">
        <f t="shared" si="1"/>
        <v>4000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266475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3">
        <f>E2</f>
        <v>0</v>
      </c>
      <c r="F47" s="374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5" t="str">
        <f>D4</f>
        <v>Bid On: Southworth Court Reconstruction - 2025</v>
      </c>
      <c r="E49" s="375"/>
      <c r="F49" s="376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As read</v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As corrected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266475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3">
        <f>E47</f>
        <v>0</v>
      </c>
      <c r="F92" s="374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5" t="str">
        <f>D49</f>
        <v>Bid On: Southworth Court Reconstruction - 2025</v>
      </c>
      <c r="E94" s="375"/>
      <c r="F94" s="376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266475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3">
        <f>E92</f>
        <v>0</v>
      </c>
      <c r="F137" s="374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5" t="str">
        <f>D94</f>
        <v>Bid On: Southworth Court Reconstruction - 2025</v>
      </c>
      <c r="E139" s="375"/>
      <c r="F139" s="376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266475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3">
        <f>E137</f>
        <v>0</v>
      </c>
      <c r="F182" s="374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5" t="str">
        <f>D139</f>
        <v>Bid On: Southworth Court Reconstruction - 2025</v>
      </c>
      <c r="E184" s="375"/>
      <c r="F184" s="376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266475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3">
        <f>E182</f>
        <v>0</v>
      </c>
      <c r="F227" s="374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5" t="str">
        <f>D184</f>
        <v>Bid On: Southworth Court Reconstruction - 2025</v>
      </c>
      <c r="E229" s="375"/>
      <c r="F229" s="376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266475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3">
        <f>E227</f>
        <v>0</v>
      </c>
      <c r="F272" s="374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5" t="str">
        <f>D229</f>
        <v>Bid On: Southworth Court Reconstruction - 2025</v>
      </c>
      <c r="E274" s="375"/>
      <c r="F274" s="376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266475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3">
        <f>E272</f>
        <v>0</v>
      </c>
      <c r="F317" s="374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5" t="str">
        <f>D274</f>
        <v>Bid On: Southworth Court Reconstruction - 2025</v>
      </c>
      <c r="E319" s="375"/>
      <c r="F319" s="376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266475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3">
        <f>E317</f>
        <v>0</v>
      </c>
      <c r="F362" s="374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5" t="str">
        <f>D319</f>
        <v>Bid On: Southworth Court Reconstruction - 2025</v>
      </c>
      <c r="E364" s="375"/>
      <c r="F364" s="376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266475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3">
        <f>E362</f>
        <v>0</v>
      </c>
      <c r="F407" s="374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5" t="str">
        <f>D364</f>
        <v>Bid On: Southworth Court Reconstruction - 2025</v>
      </c>
      <c r="E409" s="375"/>
      <c r="F409" s="376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266475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3">
        <f>E407</f>
        <v>0</v>
      </c>
      <c r="F452" s="374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5" t="str">
        <f>D409</f>
        <v>Bid On: Southworth Court Reconstruction - 2025</v>
      </c>
      <c r="E454" s="375"/>
      <c r="F454" s="376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266475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3">
        <f>E452</f>
        <v>0</v>
      </c>
      <c r="F497" s="374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5" t="str">
        <f>D454</f>
        <v>Bid On: Southworth Court Reconstruction - 2025</v>
      </c>
      <c r="E499" s="375"/>
      <c r="F499" s="376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266475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0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3" t="str">
        <f>IF(A55="",IF(ISNUMBER(J37),"ENGINEER'S PAYMENT ESTIMATE","ENGINEER'S FINAL PAYMENT ESTIMATE"),A49)</f>
        <v>ENGINEER'S FINAL PAYMENT ESTIMATE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82"/>
      <c r="J4" s="382"/>
      <c r="K4" s="38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Earth Excavation</v>
      </c>
      <c r="C7" s="307">
        <f>IF('Tabulation of Bids'!D6=0,"",'Tabulation of Bids'!D6)</f>
        <v>1545</v>
      </c>
      <c r="D7" s="308" t="str">
        <f>IF(ISBLANK('Tabulation of Bids'!C6),"",'Tabulation of Bids'!C6)</f>
        <v>C.Y.</v>
      </c>
      <c r="E7" s="263">
        <f>IF(J7 = "","",J7*C7)</f>
        <v>38625</v>
      </c>
      <c r="F7" s="264" t="str">
        <f t="shared" ref="F7:F23" si="0">IF((H7&gt;C7),H7-C7,"")</f>
        <v/>
      </c>
      <c r="G7" s="296">
        <f t="shared" ref="G7:G30" si="1">IF($K$48="BLR 6303",IF(C7&gt;H7,C7-H7,""),"")</f>
        <v>1545</v>
      </c>
      <c r="H7" s="167"/>
      <c r="I7" s="136" t="str">
        <f>IF(ISBLANK(H7),"",D7)</f>
        <v/>
      </c>
      <c r="J7" s="134">
        <f>IF(ISBLANK('Tabulation of Bids'!G6),"",'Tabulation of Bids'!G6)</f>
        <v>25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Parkway Restoration</v>
      </c>
      <c r="C8" s="307">
        <f>IF('Tabulation of Bids'!D7=0,"",'Tabulation of Bids'!D7)</f>
        <v>1</v>
      </c>
      <c r="D8" s="311" t="str">
        <f>IF(ISBLANK('Tabulation of Bids'!C7),"",'Tabulation of Bids'!C7)</f>
        <v>Lsum</v>
      </c>
      <c r="E8" s="267">
        <f t="shared" ref="E8:E23" si="2">IF(J8 = "","",J8*C8)</f>
        <v>4600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4600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Inlet and Pipe Protection</v>
      </c>
      <c r="C9" s="307">
        <f>IF('Tabulation of Bids'!D8=0,"",'Tabulation of Bids'!D8)</f>
        <v>4</v>
      </c>
      <c r="D9" s="311" t="str">
        <f>IF(ISBLANK('Tabulation of Bids'!C8),"",'Tabulation of Bids'!C8)</f>
        <v>Each</v>
      </c>
      <c r="E9" s="267">
        <f t="shared" si="2"/>
        <v>300</v>
      </c>
      <c r="F9" s="268" t="str">
        <f t="shared" si="0"/>
        <v/>
      </c>
      <c r="G9" s="296">
        <f t="shared" si="1"/>
        <v>4</v>
      </c>
      <c r="H9" s="167"/>
      <c r="I9" s="136" t="str">
        <f t="shared" si="3"/>
        <v/>
      </c>
      <c r="J9" s="134">
        <f>IF(ISBLANK('Tabulation of Bids'!G8),"",'Tabulation of Bids'!G8)</f>
        <v>75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Subbase Granular Material, Type B, CA-2, 6"</v>
      </c>
      <c r="C10" s="307">
        <f>IF('Tabulation of Bids'!D9=0,"",'Tabulation of Bids'!D9)</f>
        <v>640</v>
      </c>
      <c r="D10" s="311" t="str">
        <f>IF(ISBLANK('Tabulation of Bids'!C9),"",'Tabulation of Bids'!C9)</f>
        <v>Tons</v>
      </c>
      <c r="E10" s="267">
        <f t="shared" si="2"/>
        <v>13440</v>
      </c>
      <c r="F10" s="268" t="str">
        <f t="shared" si="0"/>
        <v/>
      </c>
      <c r="G10" s="296">
        <f t="shared" si="1"/>
        <v>640</v>
      </c>
      <c r="H10" s="167"/>
      <c r="I10" s="136" t="str">
        <f t="shared" si="3"/>
        <v/>
      </c>
      <c r="J10" s="134">
        <f>IF(ISBLANK('Tabulation of Bids'!G9),"",'Tabulation of Bids'!G9)</f>
        <v>21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Aggregate Base Court, Type B, CA-6, 6"</v>
      </c>
      <c r="C11" s="307">
        <f>IF('Tabulation of Bids'!D10=0,"",'Tabulation of Bids'!D10)</f>
        <v>640</v>
      </c>
      <c r="D11" s="311" t="str">
        <f>IF(ISBLANK('Tabulation of Bids'!C10),"",'Tabulation of Bids'!C10)</f>
        <v>Tons</v>
      </c>
      <c r="E11" s="267">
        <f t="shared" si="2"/>
        <v>18560</v>
      </c>
      <c r="F11" s="268" t="str">
        <f t="shared" si="0"/>
        <v/>
      </c>
      <c r="G11" s="296">
        <f t="shared" si="1"/>
        <v>640</v>
      </c>
      <c r="H11" s="167"/>
      <c r="I11" s="136" t="str">
        <f t="shared" si="3"/>
        <v/>
      </c>
      <c r="J11" s="134">
        <f>IF(ISBLANK('Tabulation of Bids'!G10),"",'Tabulation of Bids'!G10)</f>
        <v>29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Bituminous Materials (Prime Coat)</v>
      </c>
      <c r="C12" s="307">
        <f>IF('Tabulation of Bids'!D11=0,"",'Tabulation of Bids'!D11)</f>
        <v>190</v>
      </c>
      <c r="D12" s="311" t="str">
        <f>IF(ISBLANK('Tabulation of Bids'!C11),"",'Tabulation of Bids'!C11)</f>
        <v>Gal</v>
      </c>
      <c r="E12" s="267">
        <f t="shared" si="2"/>
        <v>1.9000000000000001</v>
      </c>
      <c r="F12" s="268" t="str">
        <f t="shared" si="0"/>
        <v/>
      </c>
      <c r="G12" s="296">
        <f t="shared" si="1"/>
        <v>190</v>
      </c>
      <c r="H12" s="167"/>
      <c r="I12" s="136" t="str">
        <f t="shared" si="3"/>
        <v/>
      </c>
      <c r="J12" s="134">
        <f>IF(ISBLANK('Tabulation of Bids'!G11),"",'Tabulation of Bids'!G11)</f>
        <v>0.01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Aggregate (Prime Coat)</v>
      </c>
      <c r="C13" s="307">
        <f>IF('Tabulation of Bids'!D12=0,"",'Tabulation of Bids'!D12)</f>
        <v>19</v>
      </c>
      <c r="D13" s="311" t="str">
        <f>IF(ISBLANK('Tabulation of Bids'!C12),"",'Tabulation of Bids'!C12)</f>
        <v>Tons</v>
      </c>
      <c r="E13" s="267">
        <f t="shared" si="2"/>
        <v>0.19</v>
      </c>
      <c r="F13" s="268" t="str">
        <f t="shared" si="0"/>
        <v/>
      </c>
      <c r="G13" s="296">
        <f t="shared" si="1"/>
        <v>19</v>
      </c>
      <c r="H13" s="167"/>
      <c r="I13" s="136" t="str">
        <f t="shared" si="3"/>
        <v/>
      </c>
      <c r="J13" s="134">
        <f>IF(ISBLANK('Tabulation of Bids'!G12),"",'Tabulation of Bids'!G12)</f>
        <v>0.01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Hot-Mix Asphalt Binder Course, IL-19.0, N50, 2.5"</v>
      </c>
      <c r="C14" s="307">
        <f>IF('Tabulation of Bids'!D13=0,"",'Tabulation of Bids'!D13)</f>
        <v>300</v>
      </c>
      <c r="D14" s="311" t="str">
        <f>IF(ISBLANK('Tabulation of Bids'!C13),"",'Tabulation of Bids'!C13)</f>
        <v>Tons</v>
      </c>
      <c r="E14" s="267">
        <f t="shared" si="2"/>
        <v>34200</v>
      </c>
      <c r="F14" s="268" t="str">
        <f t="shared" si="0"/>
        <v/>
      </c>
      <c r="G14" s="296">
        <f t="shared" si="1"/>
        <v>300</v>
      </c>
      <c r="H14" s="167"/>
      <c r="I14" s="136" t="str">
        <f t="shared" si="3"/>
        <v/>
      </c>
      <c r="J14" s="134">
        <f>IF(ISBLANK('Tabulation of Bids'!G13),"",'Tabulation of Bids'!G13)</f>
        <v>114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Hot-Mix Asphalt Surface Course, Mix "D", N50, 2"</v>
      </c>
      <c r="C15" s="307">
        <f>IF('Tabulation of Bids'!D14=0,"",'Tabulation of Bids'!D14)</f>
        <v>250</v>
      </c>
      <c r="D15" s="311" t="str">
        <f>IF(ISBLANK('Tabulation of Bids'!C14),"",'Tabulation of Bids'!C14)</f>
        <v>Tons</v>
      </c>
      <c r="E15" s="267">
        <f t="shared" si="2"/>
        <v>28500</v>
      </c>
      <c r="F15" s="268" t="str">
        <f t="shared" si="0"/>
        <v/>
      </c>
      <c r="G15" s="296">
        <f t="shared" si="1"/>
        <v>250</v>
      </c>
      <c r="H15" s="167"/>
      <c r="I15" s="136" t="str">
        <f t="shared" si="3"/>
        <v/>
      </c>
      <c r="J15" s="134">
        <f>IF(ISBLANK('Tabulation of Bids'!G14),"",'Tabulation of Bids'!G14)</f>
        <v>114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P.C.C. Approach Pavement, 6"</v>
      </c>
      <c r="C16" s="307">
        <f>IF('Tabulation of Bids'!D15=0,"",'Tabulation of Bids'!D15)</f>
        <v>265</v>
      </c>
      <c r="D16" s="311" t="str">
        <f>IF(ISBLANK('Tabulation of Bids'!C15),"",'Tabulation of Bids'!C15)</f>
        <v>S.Y.</v>
      </c>
      <c r="E16" s="267">
        <f t="shared" si="2"/>
        <v>26500</v>
      </c>
      <c r="F16" s="268" t="str">
        <f t="shared" si="0"/>
        <v/>
      </c>
      <c r="G16" s="296">
        <f t="shared" si="1"/>
        <v>265</v>
      </c>
      <c r="H16" s="167"/>
      <c r="I16" s="136" t="str">
        <f t="shared" si="3"/>
        <v/>
      </c>
      <c r="J16" s="134">
        <f>IF(ISBLANK('Tabulation of Bids'!G15),"",'Tabulation of Bids'!G15)</f>
        <v>100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Combination Curb and Gutter Removal</v>
      </c>
      <c r="C17" s="307">
        <f>IF('Tabulation of Bids'!D16=0,"",'Tabulation of Bids'!D16)</f>
        <v>10</v>
      </c>
      <c r="D17" s="311" t="str">
        <f>IF(ISBLANK('Tabulation of Bids'!C16),"",'Tabulation of Bids'!C16)</f>
        <v>L.F.</v>
      </c>
      <c r="E17" s="267">
        <f t="shared" si="2"/>
        <v>140</v>
      </c>
      <c r="F17" s="268" t="str">
        <f t="shared" si="0"/>
        <v/>
      </c>
      <c r="G17" s="296">
        <f t="shared" si="1"/>
        <v>10</v>
      </c>
      <c r="H17" s="167"/>
      <c r="I17" s="136" t="str">
        <f t="shared" si="3"/>
        <v/>
      </c>
      <c r="J17" s="134">
        <f>IF(ISBLANK('Tabulation of Bids'!G16),"",'Tabulation of Bids'!G16)</f>
        <v>14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Approach Pavement Removal</v>
      </c>
      <c r="C18" s="307">
        <f>IF('Tabulation of Bids'!D17=0,"",'Tabulation of Bids'!D17)</f>
        <v>265</v>
      </c>
      <c r="D18" s="311" t="str">
        <f>IF(ISBLANK('Tabulation of Bids'!C17),"",'Tabulation of Bids'!C17)</f>
        <v>S.Y.</v>
      </c>
      <c r="E18" s="267">
        <f t="shared" si="2"/>
        <v>6360</v>
      </c>
      <c r="F18" s="268" t="str">
        <f t="shared" si="0"/>
        <v/>
      </c>
      <c r="G18" s="296">
        <f t="shared" si="1"/>
        <v>265</v>
      </c>
      <c r="H18" s="167"/>
      <c r="I18" s="136" t="str">
        <f t="shared" si="3"/>
        <v/>
      </c>
      <c r="J18" s="134">
        <f>IF(ISBLANK('Tabulation of Bids'!G17),"",'Tabulation of Bids'!G17)</f>
        <v>24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Manholes to be Adjusted</v>
      </c>
      <c r="C19" s="307">
        <f>IF('Tabulation of Bids'!D18=0,"",'Tabulation of Bids'!D18)</f>
        <v>3</v>
      </c>
      <c r="D19" s="311" t="str">
        <f>IF(ISBLANK('Tabulation of Bids'!C18),"",'Tabulation of Bids'!C18)</f>
        <v>Each</v>
      </c>
      <c r="E19" s="267">
        <f t="shared" si="2"/>
        <v>3900</v>
      </c>
      <c r="F19" s="268" t="str">
        <f t="shared" si="0"/>
        <v/>
      </c>
      <c r="G19" s="296">
        <f t="shared" si="1"/>
        <v>3</v>
      </c>
      <c r="H19" s="167"/>
      <c r="I19" s="136" t="str">
        <f t="shared" si="3"/>
        <v/>
      </c>
      <c r="J19" s="134">
        <f>IF(ISBLANK('Tabulation of Bids'!G18),"",'Tabulation of Bids'!G18)</f>
        <v>1300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Inlets to be Adjusted with New Frame and Grate</v>
      </c>
      <c r="C20" s="307">
        <f>IF('Tabulation of Bids'!D19=0,"",'Tabulation of Bids'!D19)</f>
        <v>2</v>
      </c>
      <c r="D20" s="311" t="str">
        <f>IF(ISBLANK('Tabulation of Bids'!C19),"",'Tabulation of Bids'!C19)</f>
        <v>Each</v>
      </c>
      <c r="E20" s="267">
        <f t="shared" si="2"/>
        <v>4400</v>
      </c>
      <c r="F20" s="268" t="str">
        <f t="shared" si="0"/>
        <v/>
      </c>
      <c r="G20" s="296">
        <f t="shared" si="1"/>
        <v>2</v>
      </c>
      <c r="H20" s="167"/>
      <c r="I20" s="136" t="str">
        <f t="shared" si="3"/>
        <v/>
      </c>
      <c r="J20" s="134">
        <f>IF(ISBLANK('Tabulation of Bids'!G19),"",'Tabulation of Bids'!G19)</f>
        <v>2200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Concrete "V" Gutter</v>
      </c>
      <c r="C21" s="307">
        <f>IF('Tabulation of Bids'!D20=0,"",'Tabulation of Bids'!D20)</f>
        <v>1050</v>
      </c>
      <c r="D21" s="311" t="str">
        <f>IF(ISBLANK('Tabulation of Bids'!C20),"",'Tabulation of Bids'!C20)</f>
        <v>L.F.</v>
      </c>
      <c r="E21" s="267">
        <f t="shared" si="2"/>
        <v>89250</v>
      </c>
      <c r="F21" s="268" t="str">
        <f t="shared" si="0"/>
        <v/>
      </c>
      <c r="G21" s="296">
        <f t="shared" si="1"/>
        <v>1050</v>
      </c>
      <c r="H21" s="167"/>
      <c r="I21" s="136" t="str">
        <f t="shared" si="3"/>
        <v/>
      </c>
      <c r="J21" s="134">
        <f>IF(ISBLANK('Tabulation of Bids'!G20),"",'Tabulation of Bids'!G20)</f>
        <v>85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Traffic Control and Protection</v>
      </c>
      <c r="C22" s="307">
        <f>IF('Tabulation of Bids'!D21=0,"",'Tabulation of Bids'!D21)</f>
        <v>1</v>
      </c>
      <c r="D22" s="311" t="str">
        <f>IF(ISBLANK('Tabulation of Bids'!C21),"",'Tabulation of Bids'!C21)</f>
        <v>Lsum</v>
      </c>
      <c r="E22" s="267">
        <f t="shared" si="2"/>
        <v>5000</v>
      </c>
      <c r="F22" s="268" t="str">
        <f t="shared" si="0"/>
        <v/>
      </c>
      <c r="G22" s="296">
        <f t="shared" si="1"/>
        <v>1</v>
      </c>
      <c r="H22" s="167"/>
      <c r="I22" s="136" t="str">
        <f t="shared" si="3"/>
        <v/>
      </c>
      <c r="J22" s="134">
        <f>IF(ISBLANK('Tabulation of Bids'!G21),"",'Tabulation of Bids'!G21)</f>
        <v>5000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Non-Special Waste Disposal</v>
      </c>
      <c r="C23" s="307">
        <f>IF('Tabulation of Bids'!D22=0,"",'Tabulation of Bids'!D22)</f>
        <v>100</v>
      </c>
      <c r="D23" s="311" t="str">
        <f>IF(ISBLANK('Tabulation of Bids'!C22),"",'Tabulation of Bids'!C22)</f>
        <v>C.Y.</v>
      </c>
      <c r="E23" s="267">
        <f t="shared" si="2"/>
        <v>1</v>
      </c>
      <c r="F23" s="268" t="str">
        <f t="shared" si="0"/>
        <v/>
      </c>
      <c r="G23" s="296">
        <f t="shared" si="1"/>
        <v>100</v>
      </c>
      <c r="H23" s="167"/>
      <c r="I23" s="136" t="str">
        <f t="shared" si="3"/>
        <v/>
      </c>
      <c r="J23" s="134">
        <f>IF(ISBLANK('Tabulation of Bids'!G22),"",'Tabulation of Bids'!G22)</f>
        <v>0.01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Special Waste Disposal</v>
      </c>
      <c r="C24" s="307">
        <f>IF('Tabulation of Bids'!D23=0,"",'Tabulation of Bids'!D23)</f>
        <v>100</v>
      </c>
      <c r="D24" s="311" t="str">
        <f>IF(ISBLANK('Tabulation of Bids'!C23),"",'Tabulation of Bids'!C23)</f>
        <v>C.Y.</v>
      </c>
      <c r="E24" s="267">
        <f t="shared" ref="E24:E30" si="5">IF(J24 = "","",J24*C24)</f>
        <v>1</v>
      </c>
      <c r="F24" s="268" t="str">
        <f t="shared" ref="F24:F30" si="6">IF((H24&gt;C24),H24-C24,"")</f>
        <v/>
      </c>
      <c r="G24" s="296">
        <f t="shared" si="1"/>
        <v>100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0.01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>Soil Disposal Analysis</v>
      </c>
      <c r="C25" s="307">
        <f>IF('Tabulation of Bids'!D24=0,"",'Tabulation of Bids'!D24)</f>
        <v>5</v>
      </c>
      <c r="D25" s="311" t="str">
        <f>IF(ISBLANK('Tabulation of Bids'!C24),"",'Tabulation of Bids'!C24)</f>
        <v>Each</v>
      </c>
      <c r="E25" s="267">
        <f t="shared" si="5"/>
        <v>0.05</v>
      </c>
      <c r="F25" s="268" t="str">
        <f t="shared" si="6"/>
        <v/>
      </c>
      <c r="G25" s="296">
        <f t="shared" si="1"/>
        <v>5</v>
      </c>
      <c r="H25" s="167"/>
      <c r="I25" s="136" t="str">
        <f t="shared" si="7"/>
        <v/>
      </c>
      <c r="J25" s="134">
        <f>IF(ISBLANK('Tabulation of Bids'!G24),"",'Tabulation of Bids'!G24)</f>
        <v>0.01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Special Waste Plans and Reports (Special)</v>
      </c>
      <c r="C26" s="307">
        <f>IF('Tabulation of Bids'!D25=0,"",'Tabulation of Bids'!D25)</f>
        <v>1</v>
      </c>
      <c r="D26" s="311" t="str">
        <f>IF(ISBLANK('Tabulation of Bids'!C25),"",'Tabulation of Bids'!C25)</f>
        <v>Lsum</v>
      </c>
      <c r="E26" s="267">
        <f t="shared" si="5"/>
        <v>0.01</v>
      </c>
      <c r="F26" s="268" t="str">
        <f t="shared" si="6"/>
        <v/>
      </c>
      <c r="G26" s="296">
        <f t="shared" si="1"/>
        <v>1</v>
      </c>
      <c r="H26" s="167"/>
      <c r="I26" s="136" t="str">
        <f t="shared" si="7"/>
        <v/>
      </c>
      <c r="J26" s="134">
        <f>IF(ISBLANK('Tabulation of Bids'!G25),"",'Tabulation of Bids'!G25)</f>
        <v>0.01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Subgrade Undercutting</v>
      </c>
      <c r="C27" s="307">
        <f>IF('Tabulation of Bids'!D26=0,"",'Tabulation of Bids'!D26)</f>
        <v>50</v>
      </c>
      <c r="D27" s="311" t="str">
        <f>IF(ISBLANK('Tabulation of Bids'!C26),"",'Tabulation of Bids'!C26)</f>
        <v>C.Y.</v>
      </c>
      <c r="E27" s="267">
        <f t="shared" si="5"/>
        <v>2750</v>
      </c>
      <c r="F27" s="268" t="str">
        <f t="shared" si="6"/>
        <v/>
      </c>
      <c r="G27" s="296">
        <f t="shared" si="1"/>
        <v>50</v>
      </c>
      <c r="H27" s="167"/>
      <c r="I27" s="136" t="str">
        <f t="shared" si="7"/>
        <v/>
      </c>
      <c r="J27" s="134">
        <f>IF(ISBLANK('Tabulation of Bids'!G26),"",'Tabulation of Bids'!G26)</f>
        <v>55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276529.14999999997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3" t="str">
        <f>IF(A104="",IF(ISNUMBER(J86),"ENGINEER'S PAYMENT ESTIMATE","ENGINEER'S FINAL PAYMENT ESTIMATE"),A98)</f>
        <v>ENGINEER'S FINAL PAYMENT ESTIMATE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LOVES PARK, IL BID BOND</v>
      </c>
      <c r="C52" s="12"/>
      <c r="D52" s="12"/>
      <c r="E52" s="12"/>
      <c r="F52" s="12"/>
      <c r="G52" s="12"/>
      <c r="H52" s="14"/>
      <c r="I52" s="382"/>
      <c r="J52" s="382"/>
      <c r="K52" s="382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e">
        <f>IF(ISBLANK('Tabulation of Bids'!A33),"",'Tabulation of Bids'!A33)</f>
        <v>#VALUE!</v>
      </c>
      <c r="B56" s="318" t="str">
        <f>IF(ISBLANK('Tabulation of Bids'!B33),"",'Tabulation of Bids'!B33)</f>
        <v>As read</v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>As corrected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276529.14999999997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1" t="str">
        <f>IF(A153="",IF(ISNUMBER(J135),"ENGINEER'S PAYMENT ESTIMATE","ENGINEER'S FINAL PAYMENT ESTIMATE"),A147)</f>
        <v>ENGINEER'S FINAL PAYMENT ESTIMATE</v>
      </c>
      <c r="B98" s="381"/>
      <c r="C98" s="381"/>
      <c r="D98" s="381"/>
      <c r="E98" s="381"/>
      <c r="F98" s="381"/>
      <c r="G98" s="381"/>
      <c r="H98" s="381"/>
      <c r="I98" s="381"/>
      <c r="J98" s="381"/>
      <c r="K98" s="381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LOVES PARK, IL BID BOND</v>
      </c>
      <c r="C101" s="12"/>
      <c r="D101" s="12"/>
      <c r="E101" s="12"/>
      <c r="F101" s="12"/>
      <c r="G101" s="12"/>
      <c r="H101" s="14"/>
      <c r="I101" s="382"/>
      <c r="J101" s="382"/>
      <c r="K101" s="382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276529.14999999997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1" t="str">
        <f>IF(A202="",IF(ISNUMBER(J184),"ENGINEER'S PAYMENT ESTIMATE","ENGINEER'S FINAL PAYMENT ESTIMATE"),A196)</f>
        <v>ENGINEER'S FINAL PAYMENT ESTIMATE</v>
      </c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LOVES PARK, IL BID BOND</v>
      </c>
      <c r="C150" s="12"/>
      <c r="D150" s="12"/>
      <c r="E150" s="12"/>
      <c r="F150" s="12"/>
      <c r="G150" s="12"/>
      <c r="H150" s="14"/>
      <c r="I150" s="382"/>
      <c r="J150" s="382"/>
      <c r="K150" s="382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276529.14999999997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1" t="str">
        <f>IF(A251="",IF(ISNUMBER(J233),"ENGINEER'S PAYMENT ESTIMATE","ENGINEER'S FINAL PAYMENT ESTIMATE"),A245)</f>
        <v>ENGINEER'S FINAL PAYMENT ESTIMATE</v>
      </c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LOVES PARK, IL BID BOND</v>
      </c>
      <c r="C199" s="12"/>
      <c r="D199" s="12"/>
      <c r="E199" s="12"/>
      <c r="F199" s="12"/>
      <c r="G199" s="12"/>
      <c r="H199" s="14"/>
      <c r="I199" s="382"/>
      <c r="J199" s="382"/>
      <c r="K199" s="382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SUM(E202:E225)+SUM(E153:E176)+SUM(E104:E127)+SUM(E55:E78)+SUM(E7:E30)</f>
        <v>276529.14999999997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1" t="str">
        <f>IF(A300="",IF(ISNUMBER(J282),"ENGINEER'S PAYMENT ESTIMATE","ENGINEER'S FINAL PAYMENT ESTIMATE"),A294)</f>
        <v>ENGINEER'S FINAL PAYMENT ESTIMATE</v>
      </c>
      <c r="B245" s="381"/>
      <c r="C245" s="381"/>
      <c r="D245" s="381"/>
      <c r="E245" s="381"/>
      <c r="F245" s="381"/>
      <c r="G245" s="381"/>
      <c r="H245" s="381"/>
      <c r="I245" s="381"/>
      <c r="J245" s="381"/>
      <c r="K245" s="381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LOVES PARK, IL BID BOND</v>
      </c>
      <c r="C248" s="12"/>
      <c r="D248" s="12"/>
      <c r="E248" s="12"/>
      <c r="F248" s="12"/>
      <c r="G248" s="12"/>
      <c r="H248" s="14"/>
      <c r="I248" s="382"/>
      <c r="J248" s="382"/>
      <c r="K248" s="382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SUM(E251:E274)+SUM(E202:E225)+SUM(E153:E176)+SUM(E104:E127)+SUM(E55:E78)+SUM(E7:E30)</f>
        <v>276529.14999999997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1" t="str">
        <f>IF(A349="",IF(ISNUMBER(J331),"ENGINEER'S PAYMENT ESTIMATE","ENGINEER'S FINAL PAYMENT ESTIMATE"),A343)</f>
        <v>ENGINEER'S FINAL PAYMENT ESTIMATE</v>
      </c>
      <c r="B294" s="381"/>
      <c r="C294" s="381"/>
      <c r="D294" s="381"/>
      <c r="E294" s="381"/>
      <c r="F294" s="381"/>
      <c r="G294" s="381"/>
      <c r="H294" s="381"/>
      <c r="I294" s="381"/>
      <c r="J294" s="381"/>
      <c r="K294" s="381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LOVES PARK, IL BID BOND</v>
      </c>
      <c r="C297" s="12"/>
      <c r="D297" s="12"/>
      <c r="E297" s="12"/>
      <c r="F297" s="12"/>
      <c r="G297" s="12"/>
      <c r="H297" s="14"/>
      <c r="I297" s="382"/>
      <c r="J297" s="382"/>
      <c r="K297" s="382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SUM(E300:E323)+SUM(E251:E274)+SUM(E202:E225)+SUM(E153:E176)+SUM(E104:E127)+SUM(E55:E78)+SUM(E7:E30)</f>
        <v>276529.14999999997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1" t="str">
        <f>IF(A398="",IF(ISNUMBER(J380),"ENGINEER'S PAYMENT ESTIMATE","ENGINEER'S FINAL PAYMENT ESTIMATE"),A392)</f>
        <v>ENGINEER'S FINAL PAYMENT ESTIMATE</v>
      </c>
      <c r="B343" s="381"/>
      <c r="C343" s="381"/>
      <c r="D343" s="381"/>
      <c r="E343" s="381"/>
      <c r="F343" s="381"/>
      <c r="G343" s="381"/>
      <c r="H343" s="381"/>
      <c r="I343" s="381"/>
      <c r="J343" s="381"/>
      <c r="K343" s="381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LOVES PARK, IL BID BOND</v>
      </c>
      <c r="C346" s="12"/>
      <c r="D346" s="12"/>
      <c r="E346" s="12"/>
      <c r="F346" s="12"/>
      <c r="G346" s="12"/>
      <c r="H346" s="14"/>
      <c r="I346" s="382"/>
      <c r="J346" s="382"/>
      <c r="K346" s="382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SUM(E349:E372)+SUM(E300:E323)+SUM(E251:E274)+SUM(E202:E225)+SUM(E153:E176)+SUM(E104:E127)+SUM(E55:E78)+SUM(E7:E30)</f>
        <v>276529.14999999997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1" t="str">
        <f>IF(A447="",IF(ISNUMBER(J429),"ENGINEER'S PAYMENT ESTIMATE","ENGINEER'S FINAL PAYMENT ESTIMATE"),A441)</f>
        <v>ENGINEER'S FINAL PAYMENT ESTIMATE</v>
      </c>
      <c r="B392" s="381"/>
      <c r="C392" s="381"/>
      <c r="D392" s="381"/>
      <c r="E392" s="381"/>
      <c r="F392" s="381"/>
      <c r="G392" s="381"/>
      <c r="H392" s="381"/>
      <c r="I392" s="381"/>
      <c r="J392" s="381"/>
      <c r="K392" s="381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LOVES PARK, IL BID BOND</v>
      </c>
      <c r="C395" s="12"/>
      <c r="D395" s="12"/>
      <c r="E395" s="12"/>
      <c r="F395" s="12"/>
      <c r="G395" s="12"/>
      <c r="H395" s="14"/>
      <c r="I395" s="382"/>
      <c r="J395" s="382"/>
      <c r="K395" s="382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SUM(E398:E421)+SUM(E349:E372)+SUM(E300:E323)+SUM(E251:E274)+SUM(E202:E225)+SUM(E153:E176)+SUM(E104:E127)+SUM(E55:E78)+SUM(E7:E30)</f>
        <v>276529.14999999997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1" t="str">
        <f>IF(A496="",IF(ISNUMBER(J478),"ENGINEER'S PAYMENT ESTIMATE","ENGINEER'S FINAL PAYMENT ESTIMATE"),A490)</f>
        <v>ENGINEER'S FINAL PAYMENT ESTIMATE</v>
      </c>
      <c r="B441" s="381"/>
      <c r="C441" s="381"/>
      <c r="D441" s="381"/>
      <c r="E441" s="381"/>
      <c r="F441" s="381"/>
      <c r="G441" s="381"/>
      <c r="H441" s="381"/>
      <c r="I441" s="381"/>
      <c r="J441" s="381"/>
      <c r="K441" s="381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LOVES PARK, IL BID BOND</v>
      </c>
      <c r="C444" s="12"/>
      <c r="D444" s="12"/>
      <c r="E444" s="12"/>
      <c r="F444" s="12"/>
      <c r="G444" s="12"/>
      <c r="H444" s="14"/>
      <c r="I444" s="382"/>
      <c r="J444" s="382"/>
      <c r="K444" s="382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SUM(E447:E470)+SUM(E398:E421)+SUM(E349:E372)+SUM(E300:E323)+SUM(E251:E274)+SUM(E202:E225)+SUM(E153:E176)+SUM(E104:E127)+SUM(E55:E78)+SUM(E7:E30)</f>
        <v>276529.14999999997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1" t="str">
        <f>IF(A545="",IF(ISNUMBER(J527),"ENGINEER'S PAYMENT ESTIMATE","ENGINEER'S FINAL PAYMENT ESTIMATE"),A539)</f>
        <v>ENGINEER'S FINAL PAYMENT ESTIMATE</v>
      </c>
      <c r="B490" s="381"/>
      <c r="C490" s="381"/>
      <c r="D490" s="381"/>
      <c r="E490" s="381"/>
      <c r="F490" s="381"/>
      <c r="G490" s="381"/>
      <c r="H490" s="381"/>
      <c r="I490" s="381"/>
      <c r="J490" s="381"/>
      <c r="K490" s="381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LOVES PARK, IL BID BOND</v>
      </c>
      <c r="C493" s="12"/>
      <c r="D493" s="12"/>
      <c r="E493" s="12"/>
      <c r="F493" s="12"/>
      <c r="G493" s="12"/>
      <c r="H493" s="14"/>
      <c r="I493" s="382"/>
      <c r="J493" s="382"/>
      <c r="K493" s="382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SUM(E496:E519)+SUM(E447:E470)+SUM(E398:E421)+SUM(E349:E372)+SUM(E300:E323)+SUM(E251:E274)+SUM(E202:E225)+SUM(E153:E176)+SUM(E104:E127)+SUM(E55:E78)+SUM(E7:E30)</f>
        <v>276529.14999999997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1" t="str">
        <f>IF(A594="",IF(ISNUMBER(J576),"ENGINEER'S PAYMENT ESTIMATE","ENGINEER'S FINAL PAYMENT ESTIMATE"),A588)</f>
        <v>ENGINEER'S FINAL PAYMENT ESTIMATE</v>
      </c>
      <c r="B539" s="381"/>
      <c r="C539" s="381"/>
      <c r="D539" s="381"/>
      <c r="E539" s="381"/>
      <c r="F539" s="381"/>
      <c r="G539" s="381"/>
      <c r="H539" s="381"/>
      <c r="I539" s="381"/>
      <c r="J539" s="381"/>
      <c r="K539" s="381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LOVES PARK, IL BID BOND</v>
      </c>
      <c r="C542" s="12"/>
      <c r="D542" s="12"/>
      <c r="E542" s="12"/>
      <c r="F542" s="12"/>
      <c r="G542" s="12"/>
      <c r="H542" s="14"/>
      <c r="I542" s="382"/>
      <c r="J542" s="382"/>
      <c r="K542" s="382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SUM(E545:E568)+SUM(E496:E519)+SUM(E447:E470)+SUM(E398:E421)+SUM(E349:E372)+SUM(E300:E323)+SUM(E251:E274)+SUM(E202:E225)+SUM(E153:E176)+SUM(E104:E127)+SUM(E55:E78)+SUM(E7:E30)</f>
        <v>276529.14999999997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1" t="str">
        <f>IF(A644="",IF(ISNUMBER(J625),"ENGINEER'S PAYMENT ESTIMATE","ENGINEER'S FINAL PAYMENT ESTIMATE"),A638)</f>
        <v>ENGINEER'S FINAL PAYMENT ESTIMATE</v>
      </c>
      <c r="B588" s="381"/>
      <c r="C588" s="381"/>
      <c r="D588" s="381"/>
      <c r="E588" s="381"/>
      <c r="F588" s="381"/>
      <c r="G588" s="381"/>
      <c r="H588" s="381"/>
      <c r="I588" s="381"/>
      <c r="J588" s="381"/>
      <c r="K588" s="381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LOVES PARK, IL BID BOND</v>
      </c>
      <c r="C591" s="12"/>
      <c r="D591" s="12"/>
      <c r="E591" s="12"/>
      <c r="F591" s="12"/>
      <c r="G591" s="12"/>
      <c r="H591" s="14"/>
      <c r="I591" s="382"/>
      <c r="J591" s="382"/>
      <c r="K591" s="382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SUM(E594:E617)+SUM(E545:E568)+SUM(E496:E519)+SUM(E447:E470)+SUM(E398:E421)+SUM(E349:E372)+SUM(E300:E323)+SUM(E251:E274)+SUM(E202:E225)+SUM(E153:E176)+SUM(E104:E127)+SUM(E55:E78)+SUM(E7:E30)</f>
        <v>276529.14999999997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7"/>
      <c r="G5" s="37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7" t="s">
        <v>102</v>
      </c>
      <c r="G7" s="375"/>
    </row>
    <row r="8" spans="1:7" x14ac:dyDescent="0.2">
      <c r="A8" s="67" t="s">
        <v>49</v>
      </c>
      <c r="B8" s="67"/>
      <c r="C8" s="67"/>
      <c r="D8" s="67"/>
      <c r="E8" s="68" t="s">
        <v>50</v>
      </c>
      <c r="F8" s="377">
        <v>1</v>
      </c>
      <c r="G8" s="377"/>
    </row>
    <row r="9" spans="1:7" x14ac:dyDescent="0.2">
      <c r="A9" s="67"/>
      <c r="B9" s="67"/>
      <c r="C9" s="67"/>
      <c r="D9" s="67"/>
      <c r="E9" s="68" t="s">
        <v>25</v>
      </c>
      <c r="F9" s="386"/>
      <c r="G9" s="386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9" t="str">
        <f>'Tabulation of Bids'!G1</f>
        <v>N-TRAK GROUP</v>
      </c>
      <c r="G10" s="37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8" t="s">
        <v>96</v>
      </c>
      <c r="B57" s="389"/>
      <c r="C57" s="389"/>
      <c r="D57" s="390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1"/>
      <c r="B58" s="392"/>
      <c r="C58" s="392"/>
      <c r="D58" s="393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4"/>
      <c r="B67" s="86" t="s">
        <v>64</v>
      </c>
      <c r="C67" s="86"/>
      <c r="D67" s="86"/>
      <c r="E67" s="86"/>
      <c r="F67" s="86"/>
      <c r="G67" s="86"/>
    </row>
    <row r="68" spans="1:7" x14ac:dyDescent="0.2">
      <c r="A68" s="385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4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5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4"/>
      <c r="B73" s="86" t="s">
        <v>67</v>
      </c>
      <c r="C73" s="86"/>
      <c r="D73" s="86"/>
      <c r="E73" s="86"/>
      <c r="F73" s="86"/>
      <c r="G73" s="86"/>
    </row>
    <row r="74" spans="1:7" x14ac:dyDescent="0.2">
      <c r="A74" s="385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2025-05-28T18:15:48Z</cp:lastPrinted>
  <dcterms:created xsi:type="dcterms:W3CDTF">2000-03-30T15:03:44Z</dcterms:created>
  <dcterms:modified xsi:type="dcterms:W3CDTF">2025-06-26T19:46:05Z</dcterms:modified>
</cp:coreProperties>
</file>