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8_{1C4E3CEE-2E48-446C-A69F-E08759F0039C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A588" i="5" l="1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D534" i="3"/>
  <c r="D530" i="3"/>
  <c r="C342" i="2"/>
  <c r="C341" i="2"/>
  <c r="D332" i="2"/>
  <c r="F332" i="2" s="1"/>
  <c r="D330" i="2"/>
  <c r="F330" i="2" s="1"/>
  <c r="C330" i="2"/>
  <c r="B272" i="2"/>
  <c r="E341" i="1"/>
  <c r="D341" i="1"/>
  <c r="R341" i="1" s="1"/>
  <c r="C341" i="1"/>
  <c r="D617" i="5" s="1"/>
  <c r="B341" i="1"/>
  <c r="B617" i="5" s="1"/>
  <c r="E340" i="1"/>
  <c r="D340" i="1"/>
  <c r="L340" i="1" s="1"/>
  <c r="C340" i="1"/>
  <c r="C339" i="2" s="1"/>
  <c r="B340" i="1"/>
  <c r="B616" i="5" s="1"/>
  <c r="E339" i="1"/>
  <c r="D339" i="1"/>
  <c r="P339" i="1" s="1"/>
  <c r="C339" i="1"/>
  <c r="C338" i="2" s="1"/>
  <c r="B339" i="1"/>
  <c r="B338" i="2" s="1"/>
  <c r="E338" i="1"/>
  <c r="D338" i="1"/>
  <c r="L338" i="1" s="1"/>
  <c r="C338" i="1"/>
  <c r="C337" i="2" s="1"/>
  <c r="B338" i="1"/>
  <c r="B337" i="2" s="1"/>
  <c r="E337" i="1"/>
  <c r="E534" i="3" s="1"/>
  <c r="D337" i="1"/>
  <c r="R337" i="1" s="1"/>
  <c r="C337" i="1"/>
  <c r="C336" i="2" s="1"/>
  <c r="B337" i="1"/>
  <c r="B336" i="2" s="1"/>
  <c r="E336" i="1"/>
  <c r="E533" i="3" s="1"/>
  <c r="D336" i="1"/>
  <c r="F336" i="1" s="1"/>
  <c r="C336" i="1"/>
  <c r="D612" i="5" s="1"/>
  <c r="B336" i="1"/>
  <c r="B612" i="5" s="1"/>
  <c r="E335" i="1"/>
  <c r="E532" i="3" s="1"/>
  <c r="D335" i="1"/>
  <c r="P335" i="1" s="1"/>
  <c r="C335" i="1"/>
  <c r="C532" i="3" s="1"/>
  <c r="B335" i="1"/>
  <c r="A335" i="1" s="1"/>
  <c r="E334" i="1"/>
  <c r="E531" i="3" s="1"/>
  <c r="D334" i="1"/>
  <c r="H334" i="1" s="1"/>
  <c r="C334" i="1"/>
  <c r="C531" i="3" s="1"/>
  <c r="B334" i="1"/>
  <c r="B531" i="3" s="1"/>
  <c r="E333" i="1"/>
  <c r="E530" i="3" s="1"/>
  <c r="D333" i="1"/>
  <c r="R333" i="1" s="1"/>
  <c r="C333" i="1"/>
  <c r="C332" i="2" s="1"/>
  <c r="B333" i="1"/>
  <c r="A333" i="1" s="1"/>
  <c r="E332" i="1"/>
  <c r="E529" i="3" s="1"/>
  <c r="D332" i="1"/>
  <c r="J332" i="1" s="1"/>
  <c r="C332" i="1"/>
  <c r="C331" i="2" s="1"/>
  <c r="B332" i="1"/>
  <c r="A332" i="1" s="1"/>
  <c r="E331" i="1"/>
  <c r="E528" i="3" s="1"/>
  <c r="D331" i="1"/>
  <c r="R331" i="1" s="1"/>
  <c r="C331" i="1"/>
  <c r="C528" i="3" s="1"/>
  <c r="B331" i="1"/>
  <c r="B607" i="5" s="1"/>
  <c r="E330" i="1"/>
  <c r="E527" i="3" s="1"/>
  <c r="D330" i="1"/>
  <c r="L330" i="1" s="1"/>
  <c r="C330" i="1"/>
  <c r="D606" i="5" s="1"/>
  <c r="B330" i="1"/>
  <c r="B527" i="3" s="1"/>
  <c r="E329" i="1"/>
  <c r="E526" i="3" s="1"/>
  <c r="D329" i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C324" i="2" s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R329" i="1"/>
  <c r="P327" i="1"/>
  <c r="J326" i="1"/>
  <c r="R325" i="1"/>
  <c r="E315" i="1"/>
  <c r="E514" i="3" s="1"/>
  <c r="D315" i="1"/>
  <c r="C315" i="1"/>
  <c r="C314" i="2" s="1"/>
  <c r="B315" i="1"/>
  <c r="E314" i="1"/>
  <c r="E513" i="3" s="1"/>
  <c r="D314" i="1"/>
  <c r="R314" i="1" s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H312" i="1" s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C151" i="1"/>
  <c r="B151" i="1"/>
  <c r="E150" i="1"/>
  <c r="D150" i="1"/>
  <c r="F150" i="1" s="1"/>
  <c r="C150" i="1"/>
  <c r="B150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P312" i="1"/>
  <c r="N312" i="1"/>
  <c r="B291" i="1"/>
  <c r="B265" i="1"/>
  <c r="B239" i="1"/>
  <c r="B213" i="1"/>
  <c r="B187" i="1"/>
  <c r="B334" i="2" l="1"/>
  <c r="C608" i="5"/>
  <c r="F608" i="5" s="1"/>
  <c r="P330" i="1"/>
  <c r="B609" i="5"/>
  <c r="A330" i="1"/>
  <c r="A606" i="5" s="1"/>
  <c r="F330" i="1"/>
  <c r="H330" i="1"/>
  <c r="D334" i="2"/>
  <c r="F334" i="2" s="1"/>
  <c r="A331" i="1"/>
  <c r="A330" i="2" s="1"/>
  <c r="C609" i="5"/>
  <c r="F609" i="5" s="1"/>
  <c r="A334" i="1"/>
  <c r="A610" i="5" s="1"/>
  <c r="C610" i="5"/>
  <c r="F610" i="5" s="1"/>
  <c r="J334" i="1"/>
  <c r="B532" i="3"/>
  <c r="D610" i="5"/>
  <c r="R335" i="1"/>
  <c r="D532" i="3"/>
  <c r="F532" i="3" s="1"/>
  <c r="B611" i="5"/>
  <c r="A339" i="1"/>
  <c r="A615" i="5" s="1"/>
  <c r="F534" i="3"/>
  <c r="D614" i="5"/>
  <c r="C615" i="5"/>
  <c r="F615" i="5" s="1"/>
  <c r="F151" i="1"/>
  <c r="F159" i="1"/>
  <c r="F315" i="1"/>
  <c r="F340" i="1"/>
  <c r="H340" i="1"/>
  <c r="A341" i="1"/>
  <c r="A617" i="5" s="1"/>
  <c r="B533" i="3"/>
  <c r="D339" i="2"/>
  <c r="F339" i="2" s="1"/>
  <c r="B613" i="5"/>
  <c r="F530" i="3"/>
  <c r="B340" i="2"/>
  <c r="C613" i="5"/>
  <c r="F613" i="5" s="1"/>
  <c r="C340" i="2"/>
  <c r="D613" i="5"/>
  <c r="P333" i="1"/>
  <c r="D274" i="2"/>
  <c r="F274" i="2" s="1"/>
  <c r="D340" i="2"/>
  <c r="F340" i="2" s="1"/>
  <c r="B614" i="5"/>
  <c r="B529" i="3"/>
  <c r="B335" i="2"/>
  <c r="C614" i="5"/>
  <c r="F614" i="5" s="1"/>
  <c r="D317" i="2"/>
  <c r="F317" i="2" s="1"/>
  <c r="B615" i="5"/>
  <c r="F145" i="1"/>
  <c r="P334" i="1"/>
  <c r="F313" i="1"/>
  <c r="P318" i="1"/>
  <c r="B528" i="3"/>
  <c r="D615" i="5"/>
  <c r="A340" i="1"/>
  <c r="A339" i="2" s="1"/>
  <c r="L334" i="1"/>
  <c r="H318" i="1"/>
  <c r="N313" i="1"/>
  <c r="F148" i="1"/>
  <c r="F156" i="1"/>
  <c r="P324" i="1"/>
  <c r="B330" i="2"/>
  <c r="D528" i="3"/>
  <c r="F528" i="3" s="1"/>
  <c r="D607" i="5"/>
  <c r="B339" i="2"/>
  <c r="B608" i="5"/>
  <c r="C335" i="2"/>
  <c r="C529" i="3"/>
  <c r="C533" i="3"/>
  <c r="D608" i="5"/>
  <c r="N314" i="1"/>
  <c r="A336" i="1"/>
  <c r="A612" i="5" s="1"/>
  <c r="B332" i="2"/>
  <c r="D336" i="2"/>
  <c r="F336" i="2" s="1"/>
  <c r="C530" i="3"/>
  <c r="C534" i="3"/>
  <c r="B610" i="5"/>
  <c r="B331" i="2"/>
  <c r="B534" i="3"/>
  <c r="H336" i="1"/>
  <c r="B333" i="2"/>
  <c r="A337" i="1"/>
  <c r="A336" i="2" s="1"/>
  <c r="C333" i="2"/>
  <c r="D337" i="2"/>
  <c r="F337" i="2" s="1"/>
  <c r="C527" i="3"/>
  <c r="B606" i="5"/>
  <c r="C611" i="5"/>
  <c r="F611" i="5" s="1"/>
  <c r="D616" i="5"/>
  <c r="J340" i="1"/>
  <c r="L314" i="1"/>
  <c r="R315" i="1"/>
  <c r="L320" i="1"/>
  <c r="P320" i="1"/>
  <c r="F332" i="1"/>
  <c r="A338" i="1"/>
  <c r="A614" i="5" s="1"/>
  <c r="B329" i="2"/>
  <c r="D333" i="2"/>
  <c r="F333" i="2" s="1"/>
  <c r="D527" i="3"/>
  <c r="F527" i="3" s="1"/>
  <c r="D531" i="3"/>
  <c r="F531" i="3" s="1"/>
  <c r="C606" i="5"/>
  <c r="F606" i="5" s="1"/>
  <c r="D611" i="5"/>
  <c r="D533" i="3"/>
  <c r="F533" i="3" s="1"/>
  <c r="F314" i="1"/>
  <c r="D609" i="5"/>
  <c r="F149" i="1"/>
  <c r="F322" i="1"/>
  <c r="L332" i="1"/>
  <c r="F338" i="1"/>
  <c r="C329" i="2"/>
  <c r="C617" i="5"/>
  <c r="F617" i="5" s="1"/>
  <c r="J328" i="1"/>
  <c r="D529" i="3"/>
  <c r="F529" i="3" s="1"/>
  <c r="B530" i="3"/>
  <c r="P322" i="1"/>
  <c r="P332" i="1"/>
  <c r="H338" i="1"/>
  <c r="D329" i="2"/>
  <c r="F329" i="2" s="1"/>
  <c r="C612" i="5"/>
  <c r="F612" i="5" s="1"/>
  <c r="D335" i="2"/>
  <c r="F335" i="2" s="1"/>
  <c r="D331" i="2"/>
  <c r="F331" i="2" s="1"/>
  <c r="J336" i="1"/>
  <c r="D176" i="2"/>
  <c r="F176" i="2" s="1"/>
  <c r="J320" i="1"/>
  <c r="L336" i="1"/>
  <c r="C616" i="5"/>
  <c r="F616" i="5" s="1"/>
  <c r="F312" i="1"/>
  <c r="F153" i="1"/>
  <c r="F430" i="3"/>
  <c r="H324" i="1"/>
  <c r="J338" i="1"/>
  <c r="C334" i="2"/>
  <c r="D338" i="2"/>
  <c r="F338" i="2" s="1"/>
  <c r="C607" i="5"/>
  <c r="F607" i="5" s="1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F291" i="3" s="1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F398" i="5" s="1"/>
  <c r="D335" i="3"/>
  <c r="F335" i="3" s="1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F406" i="5" s="1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F410" i="5" s="1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C165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F301" i="5" s="1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F304" i="3" s="1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F403" i="5" s="1"/>
  <c r="D340" i="3"/>
  <c r="F340" i="3" s="1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F419" i="5" s="1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F464" i="5" s="1"/>
  <c r="D397" i="3"/>
  <c r="F397" i="3" s="1"/>
  <c r="D256" i="2"/>
  <c r="F256" i="2" s="1"/>
  <c r="C466" i="5"/>
  <c r="F466" i="5" s="1"/>
  <c r="D399" i="3"/>
  <c r="F399" i="3" s="1"/>
  <c r="C468" i="5"/>
  <c r="F468" i="5" s="1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81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P319" i="1"/>
  <c r="C595" i="5"/>
  <c r="F595" i="5" s="1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F603" i="5" s="1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F418" i="5" s="1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B239" i="2"/>
  <c r="D243" i="2"/>
  <c r="F243" i="2" s="1"/>
  <c r="B285" i="2"/>
  <c r="B295" i="2"/>
  <c r="D299" i="2"/>
  <c r="F299" i="2" s="1"/>
  <c r="B384" i="3"/>
  <c r="B399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F550" i="5" s="1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K574" i="5"/>
  <c r="F549" i="5"/>
  <c r="K576" i="5"/>
  <c r="F566" i="5"/>
  <c r="K527" i="5"/>
  <c r="K476" i="5"/>
  <c r="F451" i="5"/>
  <c r="F463" i="5"/>
  <c r="K478" i="5"/>
  <c r="F414" i="5"/>
  <c r="K429" i="5"/>
  <c r="F411" i="5"/>
  <c r="F380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527" i="3" l="1"/>
  <c r="A616" i="5"/>
  <c r="A333" i="2"/>
  <c r="A531" i="3"/>
  <c r="A340" i="2"/>
  <c r="A329" i="2"/>
  <c r="A607" i="5"/>
  <c r="A528" i="3"/>
  <c r="A338" i="2"/>
  <c r="A534" i="3"/>
  <c r="A613" i="5"/>
  <c r="A337" i="2"/>
  <c r="A335" i="2"/>
  <c r="A533" i="3"/>
  <c r="C316" i="2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 l="1"/>
  <c r="F142" i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7" i="2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48" i="2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P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R73" i="1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H81" i="1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J91" i="1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110" i="5" s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122" i="5" s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B87" i="2" s="1"/>
  <c r="C88" i="1"/>
  <c r="B89" i="1"/>
  <c r="C89" i="1"/>
  <c r="C88" i="2" s="1"/>
  <c r="B90" i="1"/>
  <c r="B89" i="2" s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B84" i="3"/>
  <c r="B7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D16" i="5"/>
  <c r="I16" i="5"/>
  <c r="I7" i="5"/>
  <c r="B15" i="5"/>
  <c r="B22" i="5"/>
  <c r="B69" i="5"/>
  <c r="B71" i="5"/>
  <c r="B114" i="5"/>
  <c r="C74" i="5"/>
  <c r="F74" i="5" s="1"/>
  <c r="C123" i="5"/>
  <c r="F123" i="5" s="1"/>
  <c r="D77" i="5"/>
  <c r="D111" i="5"/>
  <c r="D114" i="5"/>
  <c r="D126" i="5"/>
  <c r="A3" i="2"/>
  <c r="A2" i="2"/>
  <c r="C98" i="2"/>
  <c r="C64" i="2"/>
  <c r="C38" i="2"/>
  <c r="D32" i="2"/>
  <c r="F32" i="2" s="1"/>
  <c r="D40" i="2"/>
  <c r="F40" i="2" s="1"/>
  <c r="D60" i="2"/>
  <c r="F60" i="2" s="1"/>
  <c r="D76" i="2"/>
  <c r="F76" i="2" s="1"/>
  <c r="D102" i="2"/>
  <c r="F102" i="2" s="1"/>
  <c r="B91" i="2"/>
  <c r="B67" i="2"/>
  <c r="B57" i="2"/>
  <c r="B47" i="2"/>
  <c r="B45" i="2"/>
  <c r="B36" i="2"/>
  <c r="B22" i="2"/>
  <c r="B20" i="2"/>
  <c r="B13" i="2"/>
  <c r="R103" i="1"/>
  <c r="N103" i="1"/>
  <c r="L103" i="1"/>
  <c r="J103" i="1"/>
  <c r="H103" i="1"/>
  <c r="R99" i="1"/>
  <c r="R96" i="1"/>
  <c r="L95" i="1"/>
  <c r="R91" i="1"/>
  <c r="H78" i="1"/>
  <c r="R77" i="1"/>
  <c r="P77" i="1"/>
  <c r="N77" i="1"/>
  <c r="L77" i="1"/>
  <c r="J77" i="1"/>
  <c r="H77" i="1"/>
  <c r="F77" i="1"/>
  <c r="P70" i="1"/>
  <c r="L70" i="1"/>
  <c r="P66" i="1"/>
  <c r="R61" i="1"/>
  <c r="P61" i="1"/>
  <c r="N61" i="1"/>
  <c r="L61" i="1"/>
  <c r="J61" i="1"/>
  <c r="H61" i="1"/>
  <c r="F61" i="1"/>
  <c r="N51" i="1"/>
  <c r="J51" i="1"/>
  <c r="P40" i="1"/>
  <c r="J40" i="1"/>
  <c r="P39" i="1"/>
  <c r="J39" i="1"/>
  <c r="L35" i="1"/>
  <c r="J35" i="1"/>
  <c r="P9" i="1"/>
  <c r="N9" i="1"/>
  <c r="L9" i="1"/>
  <c r="J25" i="1"/>
  <c r="J9" i="1"/>
  <c r="H25" i="1"/>
  <c r="H9" i="1"/>
  <c r="B109" i="1"/>
  <c r="B83" i="1"/>
  <c r="B57" i="1"/>
  <c r="B31" i="1"/>
  <c r="D14" i="5" l="1"/>
  <c r="N17" i="1"/>
  <c r="D74" i="5"/>
  <c r="D13" i="2"/>
  <c r="F13" i="2" s="1"/>
  <c r="D30" i="5"/>
  <c r="C162" i="3"/>
  <c r="C8" i="2"/>
  <c r="C16" i="2"/>
  <c r="C14" i="2"/>
  <c r="B126" i="5"/>
  <c r="C20" i="2"/>
  <c r="B118" i="5"/>
  <c r="B63" i="2"/>
  <c r="C50" i="2"/>
  <c r="N66" i="1"/>
  <c r="B70" i="5"/>
  <c r="F69" i="1"/>
  <c r="H14" i="1"/>
  <c r="P53" i="1"/>
  <c r="B75" i="2"/>
  <c r="B8" i="2"/>
  <c r="C18" i="2"/>
  <c r="J80" i="1"/>
  <c r="B25" i="2"/>
  <c r="L91" i="1"/>
  <c r="B26" i="2"/>
  <c r="D122" i="5"/>
  <c r="R53" i="1"/>
  <c r="R65" i="1"/>
  <c r="N91" i="1"/>
  <c r="D119" i="5"/>
  <c r="J14" i="1"/>
  <c r="L14" i="1"/>
  <c r="B14" i="2"/>
  <c r="B68" i="3"/>
  <c r="H73" i="1"/>
  <c r="C53" i="2"/>
  <c r="N14" i="1"/>
  <c r="N45" i="1"/>
  <c r="P73" i="1"/>
  <c r="P81" i="1"/>
  <c r="D72" i="2"/>
  <c r="F72" i="2" s="1"/>
  <c r="C67" i="2"/>
  <c r="D20" i="5"/>
  <c r="B24" i="5"/>
  <c r="J73" i="1"/>
  <c r="N81" i="1"/>
  <c r="B61" i="5"/>
  <c r="B28" i="5"/>
  <c r="N29" i="1"/>
  <c r="R45" i="1"/>
  <c r="J65" i="1"/>
  <c r="L84" i="1"/>
  <c r="J107" i="1"/>
  <c r="C79" i="2"/>
  <c r="F81" i="1"/>
  <c r="D90" i="2"/>
  <c r="F90" i="2" s="1"/>
  <c r="L73" i="1"/>
  <c r="D18" i="5"/>
  <c r="L65" i="1"/>
  <c r="L107" i="1"/>
  <c r="D44" i="2"/>
  <c r="F44" i="2" s="1"/>
  <c r="C121" i="5"/>
  <c r="F121" i="5" s="1"/>
  <c r="B19" i="5"/>
  <c r="B104" i="2"/>
  <c r="H45" i="1"/>
  <c r="J81" i="1"/>
  <c r="L81" i="1"/>
  <c r="D80" i="2"/>
  <c r="F80" i="2" s="1"/>
  <c r="N73" i="1"/>
  <c r="P45" i="1"/>
  <c r="H65" i="1"/>
  <c r="R81" i="1"/>
  <c r="H107" i="1"/>
  <c r="D64" i="2"/>
  <c r="F64" i="2" s="1"/>
  <c r="C75" i="2"/>
  <c r="J46" i="1"/>
  <c r="J89" i="1"/>
  <c r="P14" i="1"/>
  <c r="L46" i="1"/>
  <c r="N65" i="1"/>
  <c r="H91" i="1"/>
  <c r="N107" i="1"/>
  <c r="C92" i="2"/>
  <c r="C68" i="5"/>
  <c r="F68" i="5" s="1"/>
  <c r="F45" i="1"/>
  <c r="J45" i="1"/>
  <c r="L45" i="1"/>
  <c r="P27" i="1"/>
  <c r="R46" i="1"/>
  <c r="R107" i="1"/>
  <c r="C70" i="5"/>
  <c r="F70" i="5" s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F153" i="3" s="1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F168" i="3" s="1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F167" i="3" s="1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25" i="3"/>
  <c r="F117" i="3"/>
  <c r="F174" i="3"/>
  <c r="F172" i="3"/>
  <c r="F128" i="3"/>
  <c r="F124" i="3"/>
  <c r="F122" i="3"/>
  <c r="F120" i="3"/>
  <c r="F116" i="3"/>
  <c r="B28" i="3"/>
  <c r="B30" i="3"/>
  <c r="B32" i="3"/>
  <c r="B16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<sst xmlns="http://schemas.openxmlformats.org/spreadsheetml/2006/main" count="864" uniqueCount="141">
  <si>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</si>
  <si>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</si>
  <si>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</si>
  <si>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</si>
  <si>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</si>
  <si>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</si>
  <si>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</si>
  <si>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</si>
  <si>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</si>
  <si>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</si>
  <si>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</si>
  <si>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</si>
  <si>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</si>
  <si>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</si>
  <si>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</si>
  <si>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</si>
  <si>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</si>
  <si>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</si>
  <si>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</si>
  <si>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</si>
  <si>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</si>
  <si>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</si>
  <si>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</si>
  <si>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</si>
  <si>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</si>
  <si>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</si>
  <si>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</si>
  <si>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</si>
  <si>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</si>
  <si>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</si>
  <si>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</si>
  <si>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</si>
  <si>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</si>
  <si>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</si>
  <si>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</si>
  <si>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</si>
  <si>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</si>
  <si>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</si>
  <si>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</si>
  <si>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</si>
  <si>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</si>
  <si>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</si>
  <si>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</si>
  <si>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</si>
  <si>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</si>
  <si>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</si>
  <si>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</si>
  <si>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</si>
  <si>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</si>
  <si>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</si>
  <si>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</si>
  <si>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</si>
  <si>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</si>
  <si>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</si>
  <si>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</si>
  <si>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</si>
  <si>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</si>
  <si>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</si>
  <si>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</si>
  <si>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</si>
  <si>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</si>
  <si>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</si>
  <si>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</si>
  <si>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</si>
  <si>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</si>
  <si>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</si>
  <si>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</si>
  <si>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</si>
  <si>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</si>
  <si>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</si>
  <si>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</si>
  <si>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</si>
  <si>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</si>
  <si>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</si>
  <si>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</si>
  <si>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</si>
  <si>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</si>
  <si>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</si>
  <si>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</si>
  <si>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</si>
  <si>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</si>
  <si>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</si>
  <si>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</si>
  <si>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</si>
  <si>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</si>
  <si>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</si>
  <si>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</si>
  <si>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</si>
  <si>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</si>
  <si>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</si>
  <si>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</si>
  <si>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</si>
  <si>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</si>
  <si>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</si>
  <si>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</si>
  <si>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</si>
  <si>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</si>
  <si>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</si>
  <si>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</si>
  <si>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</si>
  <si>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</si>
  <si>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</si>
  <si>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</si>
  <si>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</si>
  <si>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</si>
  <si>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</si>
  <si>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</si>
  <si>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</si>
  <si>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</si>
  <si>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</si>
  <si>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</si>
  <si>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</si>
  <si>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</si>
  <si>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EACH</t>
  </si>
  <si>
    <t>MUP PAVEMENT REMOVAL</t>
  </si>
  <si>
    <t>SQ YD</t>
  </si>
  <si>
    <t>SQ FT</t>
  </si>
  <si>
    <t>WATER VALVE BOX TO BE ADJUSTED</t>
  </si>
  <si>
    <t>WATER VALVE VAULT/MANHOLE TO BE ADJUSTED</t>
  </si>
  <si>
    <t>STORM SEWER MANHOLE TO BE ADJUSTED</t>
  </si>
  <si>
    <t>BITUMINOUS MATERIAL (PRIME COAT)</t>
  </si>
  <si>
    <t>AGGREGATE BASE COURSE, TYPE B, 8"</t>
  </si>
  <si>
    <t>TON</t>
  </si>
  <si>
    <t>DETECTABLE WARNINGS ADA</t>
  </si>
  <si>
    <t>PARKWAY RESTORATION</t>
  </si>
  <si>
    <t>L SUM</t>
  </si>
  <si>
    <t>SIDEWALK REMOVAL</t>
  </si>
  <si>
    <t>GALLON</t>
  </si>
  <si>
    <t>HOT-MIX ASPHALT SURFACE COURSE, IL 9.5, MIX "D" N90, 3"</t>
  </si>
  <si>
    <t>CONCRETE SIDEWALK 8"</t>
  </si>
  <si>
    <t>MUP Reconstruction 2025</t>
  </si>
  <si>
    <t>Everlast Blacktop</t>
  </si>
  <si>
    <t>St.Charles, IL</t>
  </si>
  <si>
    <t>Bid Bond</t>
  </si>
  <si>
    <t>Norwest Construction</t>
  </si>
  <si>
    <t>S.Beloit, IL</t>
  </si>
  <si>
    <t>DPI Construction</t>
  </si>
  <si>
    <t>Pecatonica, IL</t>
  </si>
  <si>
    <t>Stenstrom Excavation</t>
  </si>
  <si>
    <t>Rockford, IL</t>
  </si>
  <si>
    <t>BID NO. 925-PW-108  Vendors Notified: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</si>
</sst>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9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7" xfId="0" applyFont="1" applyFill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="170" zoomScaleNormal="170" workbookViewId="0">
      <pane ySplit="3" topLeftCell="A4" activePane="bottomLeft" state="frozenSplit"/>
      <selection pane="bottomLeft" activeCell="B10" sqref="B10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506275</v>
      </c>
    </row>
    <row r="2" spans="1:6" s="216" customFormat="1" ht="18" x14ac:dyDescent="0.25">
      <c r="A2" s="349" t="s">
        <v>112</v>
      </c>
      <c r="B2" s="349"/>
      <c r="C2" s="349"/>
      <c r="D2" s="349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8" t="s">
        <v>114</v>
      </c>
      <c r="C4" s="342" t="s">
        <v>115</v>
      </c>
      <c r="D4" s="343">
        <v>9500</v>
      </c>
      <c r="E4" s="344">
        <v>10</v>
      </c>
      <c r="F4" s="303">
        <f t="shared" ref="F4:F16" si="0">IF(AND(ISNUMBER(D4),ISNUMBER(E4)),D4*E4,"")</f>
        <v>95000</v>
      </c>
    </row>
    <row r="5" spans="1:6" x14ac:dyDescent="0.2">
      <c r="A5" s="341">
        <v>2</v>
      </c>
      <c r="B5" s="348" t="s">
        <v>126</v>
      </c>
      <c r="C5" s="342" t="s">
        <v>116</v>
      </c>
      <c r="D5" s="343">
        <v>2380</v>
      </c>
      <c r="E5" s="344">
        <v>5</v>
      </c>
      <c r="F5" s="303">
        <f t="shared" si="0"/>
        <v>11900</v>
      </c>
    </row>
    <row r="6" spans="1:6" x14ac:dyDescent="0.2">
      <c r="A6" s="341">
        <v>3</v>
      </c>
      <c r="B6" s="348" t="s">
        <v>117</v>
      </c>
      <c r="C6" s="342" t="s">
        <v>113</v>
      </c>
      <c r="D6" s="343">
        <v>12</v>
      </c>
      <c r="E6" s="344">
        <v>500</v>
      </c>
      <c r="F6" s="303">
        <f t="shared" si="0"/>
        <v>6000</v>
      </c>
    </row>
    <row r="7" spans="1:6" x14ac:dyDescent="0.2">
      <c r="A7" s="341">
        <v>4</v>
      </c>
      <c r="B7" s="348" t="s">
        <v>118</v>
      </c>
      <c r="C7" s="342" t="s">
        <v>113</v>
      </c>
      <c r="D7" s="343">
        <v>4</v>
      </c>
      <c r="E7" s="344">
        <v>1250</v>
      </c>
      <c r="F7" s="303">
        <f t="shared" si="0"/>
        <v>5000</v>
      </c>
    </row>
    <row r="8" spans="1:6" x14ac:dyDescent="0.2">
      <c r="A8" s="341">
        <v>5</v>
      </c>
      <c r="B8" s="348" t="s">
        <v>119</v>
      </c>
      <c r="C8" s="342" t="s">
        <v>113</v>
      </c>
      <c r="D8" s="343">
        <v>1</v>
      </c>
      <c r="E8" s="344">
        <v>1250</v>
      </c>
      <c r="F8" s="303">
        <f t="shared" si="0"/>
        <v>1250</v>
      </c>
    </row>
    <row r="9" spans="1:6" x14ac:dyDescent="0.2">
      <c r="A9" s="341">
        <v>6</v>
      </c>
      <c r="B9" s="348" t="s">
        <v>120</v>
      </c>
      <c r="C9" s="342" t="s">
        <v>127</v>
      </c>
      <c r="D9" s="343">
        <v>2850</v>
      </c>
      <c r="E9" s="344">
        <v>3</v>
      </c>
      <c r="F9" s="303">
        <f t="shared" si="0"/>
        <v>8550</v>
      </c>
    </row>
    <row r="10" spans="1:6" x14ac:dyDescent="0.2">
      <c r="A10" s="341">
        <v>7</v>
      </c>
      <c r="B10" s="348" t="s">
        <v>121</v>
      </c>
      <c r="C10" s="342" t="s">
        <v>122</v>
      </c>
      <c r="D10" s="343">
        <v>4257</v>
      </c>
      <c r="E10" s="344">
        <v>15</v>
      </c>
      <c r="F10" s="303">
        <f t="shared" si="0"/>
        <v>63855</v>
      </c>
    </row>
    <row r="11" spans="1:6" x14ac:dyDescent="0.2">
      <c r="A11" s="341">
        <v>8</v>
      </c>
      <c r="B11" s="348" t="s">
        <v>128</v>
      </c>
      <c r="C11" s="342" t="s">
        <v>122</v>
      </c>
      <c r="D11" s="343">
        <v>1680</v>
      </c>
      <c r="E11" s="344">
        <v>150</v>
      </c>
      <c r="F11" s="303">
        <f t="shared" si="0"/>
        <v>252000</v>
      </c>
    </row>
    <row r="12" spans="1:6" x14ac:dyDescent="0.2">
      <c r="A12" s="341">
        <v>9</v>
      </c>
      <c r="B12" s="348" t="s">
        <v>129</v>
      </c>
      <c r="C12" s="342" t="s">
        <v>115</v>
      </c>
      <c r="D12" s="343">
        <v>368</v>
      </c>
      <c r="E12" s="344">
        <v>90</v>
      </c>
      <c r="F12" s="303">
        <f t="shared" si="0"/>
        <v>33120</v>
      </c>
    </row>
    <row r="13" spans="1:6" x14ac:dyDescent="0.2">
      <c r="A13" s="341">
        <v>10</v>
      </c>
      <c r="B13" s="348" t="s">
        <v>123</v>
      </c>
      <c r="C13" s="342" t="s">
        <v>116</v>
      </c>
      <c r="D13" s="343">
        <v>560</v>
      </c>
      <c r="E13" s="344">
        <v>35</v>
      </c>
      <c r="F13" s="303">
        <f t="shared" si="0"/>
        <v>19600</v>
      </c>
    </row>
    <row r="14" spans="1:6" x14ac:dyDescent="0.2">
      <c r="A14" s="341">
        <v>11</v>
      </c>
      <c r="B14" s="348" t="s">
        <v>124</v>
      </c>
      <c r="C14" s="342" t="s">
        <v>125</v>
      </c>
      <c r="D14" s="343">
        <v>1</v>
      </c>
      <c r="E14" s="344">
        <v>10000</v>
      </c>
      <c r="F14" s="303">
        <f t="shared" si="0"/>
        <v>10000</v>
      </c>
    </row>
    <row r="15" spans="1:6" x14ac:dyDescent="0.2">
      <c r="A15" s="341">
        <v>12</v>
      </c>
      <c r="B15" s="348"/>
      <c r="C15" s="342"/>
      <c r="D15" s="343"/>
      <c r="E15" s="344"/>
      <c r="F15" s="303" t="str">
        <f t="shared" si="0"/>
        <v/>
      </c>
    </row>
    <row r="16" spans="1:6" x14ac:dyDescent="0.2">
      <c r="A16" s="341">
        <v>13</v>
      </c>
      <c r="B16" s="345"/>
      <c r="C16" s="346"/>
      <c r="D16" s="343"/>
      <c r="E16" s="344"/>
      <c r="F16" s="303" t="str">
        <f t="shared" si="0"/>
        <v/>
      </c>
    </row>
    <row r="17" spans="1:6" x14ac:dyDescent="0.2">
      <c r="A17" s="341">
        <v>14</v>
      </c>
      <c r="B17" s="345"/>
      <c r="C17" s="346"/>
      <c r="D17" s="343"/>
      <c r="E17" s="344"/>
      <c r="F17" s="303" t="str">
        <f t="shared" ref="F17:F67" si="1">IF(AND(ISNUMBER(D17),ISNUMBER(E17)),D17*E17,"")</f>
        <v/>
      </c>
    </row>
    <row r="18" spans="1:6" x14ac:dyDescent="0.2">
      <c r="A18" s="341">
        <v>15</v>
      </c>
      <c r="B18" s="345"/>
      <c r="C18" s="346"/>
      <c r="D18" s="343"/>
      <c r="E18" s="344"/>
      <c r="F18" s="303" t="str">
        <f t="shared" si="1"/>
        <v/>
      </c>
    </row>
    <row r="19" spans="1:6" x14ac:dyDescent="0.2">
      <c r="A19" s="341">
        <v>16</v>
      </c>
      <c r="B19" s="345"/>
      <c r="C19" s="346"/>
      <c r="D19" s="343"/>
      <c r="E19" s="344"/>
      <c r="F19" s="303" t="str">
        <f t="shared" si="1"/>
        <v/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1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1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1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1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1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1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1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1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1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1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1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1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1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1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1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1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1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1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1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1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1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1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1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1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1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1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1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1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1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1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1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1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1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1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1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1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1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1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1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1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1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1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1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1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1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1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1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1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2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2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2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2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2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2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2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2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2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2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2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2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2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2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2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3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3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3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3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3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3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3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3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3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3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3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3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3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3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3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3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3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3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3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3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3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3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3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3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3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3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3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3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3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3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3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3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3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3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3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3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3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3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3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3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3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3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3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3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3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3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4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4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4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4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4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4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4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4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4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4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4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4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4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4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4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4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4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4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4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4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4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4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4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4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4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4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4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4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4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4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4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4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4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4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4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4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4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4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4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4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4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4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4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4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4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4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4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4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4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4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4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4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4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4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4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4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4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4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4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4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4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4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4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4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5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5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5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5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5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5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5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5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5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5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5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5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5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5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5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5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5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5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5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5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5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5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5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5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5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5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5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5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5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5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5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5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5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5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5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5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5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5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5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5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5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5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5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5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5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5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5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5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5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5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5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5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5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5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5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5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5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5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5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5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5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5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5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5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6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6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6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6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6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6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6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6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6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6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6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6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6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6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6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6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6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6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6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6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6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6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6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6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6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6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6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6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6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6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6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6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6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6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6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6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6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6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6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6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6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6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6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6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6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6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V17" sqref="V17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56" t="s">
        <v>91</v>
      </c>
      <c r="F1" s="357"/>
      <c r="G1" s="364" t="s">
        <v>131</v>
      </c>
      <c r="H1" s="365"/>
      <c r="I1" s="360" t="s">
        <v>134</v>
      </c>
      <c r="J1" s="361"/>
      <c r="K1" s="360" t="s">
        <v>136</v>
      </c>
      <c r="L1" s="361"/>
      <c r="M1" s="360" t="s">
        <v>138</v>
      </c>
      <c r="N1" s="361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8"/>
      <c r="F2" s="359"/>
      <c r="G2" s="350" t="s">
        <v>132</v>
      </c>
      <c r="H2" s="366"/>
      <c r="I2" s="362" t="s">
        <v>135</v>
      </c>
      <c r="J2" s="363"/>
      <c r="K2" s="362" t="s">
        <v>137</v>
      </c>
      <c r="L2" s="388"/>
      <c r="M2" s="362" t="s">
        <v>139</v>
      </c>
      <c r="N2" s="388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130</v>
      </c>
      <c r="B3" s="291"/>
      <c r="C3" s="291"/>
      <c r="D3" s="292"/>
      <c r="E3" s="358"/>
      <c r="F3" s="359"/>
      <c r="G3" s="350" t="s">
        <v>133</v>
      </c>
      <c r="H3" s="351"/>
      <c r="I3" s="350" t="s">
        <v>133</v>
      </c>
      <c r="J3" s="351"/>
      <c r="K3" s="350" t="s">
        <v>133</v>
      </c>
      <c r="L3" s="351"/>
      <c r="M3" s="350" t="s">
        <v>133</v>
      </c>
      <c r="N3" s="351"/>
      <c r="O3" s="228"/>
      <c r="P3" s="229"/>
      <c r="Q3" s="228"/>
      <c r="R3" s="229"/>
    </row>
    <row r="4" spans="1:18" ht="12" thickBot="1" x14ac:dyDescent="0.25">
      <c r="A4" s="193" t="s">
        <v>140</v>
      </c>
      <c r="B4" s="291"/>
      <c r="C4" s="291"/>
      <c r="D4" s="292"/>
      <c r="E4" s="293"/>
      <c r="F4" s="294"/>
      <c r="G4" s="354"/>
      <c r="H4" s="355"/>
      <c r="I4" s="352"/>
      <c r="J4" s="353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MUP PAVEMENT REMOVAL</v>
      </c>
      <c r="C6" s="295" t="str">
        <f>IF(ISBLANK('Item List'!C4),"",'Item List'!C4)</f>
        <v>SQ YD</v>
      </c>
      <c r="D6" s="296">
        <f>IF(ISBLANK('Item List'!D4),0,'Item List'!D4)</f>
        <v>9500</v>
      </c>
      <c r="E6" s="146">
        <f>IF(ISBLANK('Item List'!E4),0,'Item List'!E4)</f>
        <v>10</v>
      </c>
      <c r="F6" s="146">
        <f>IF(AND(ISNUMBER($D6),ISNUMBER(E6)),$D6*E6,0)</f>
        <v>95000</v>
      </c>
      <c r="G6" s="168">
        <v>11</v>
      </c>
      <c r="H6" s="103">
        <f>IF(AND(ISNUMBER($D6),ISNUMBER(G6)),$D6*G6,0)</f>
        <v>104500</v>
      </c>
      <c r="I6" s="169">
        <v>24.5</v>
      </c>
      <c r="J6" s="103">
        <f t="shared" ref="J6:J29" si="0">IF(AND(ISNUMBER($D6),ISNUMBER(I6)),$D6*I6,0)</f>
        <v>232750</v>
      </c>
      <c r="K6" s="169">
        <v>15.44</v>
      </c>
      <c r="L6" s="103">
        <f t="shared" ref="L6:L29" si="1">IF(AND(ISNUMBER($D6),ISNUMBER(K6)),$D6*K6,0)</f>
        <v>146680</v>
      </c>
      <c r="M6" s="169">
        <v>14.5</v>
      </c>
      <c r="N6" s="103">
        <f t="shared" ref="N6:N29" si="2">IF(AND(ISNUMBER($D6),ISNUMBER(M6)),$D6*M6,0)</f>
        <v>137750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SIDEWALK REMOVAL</v>
      </c>
      <c r="C7" s="295" t="str">
        <f>IF(ISBLANK('Item List'!C5),"",'Item List'!C5)</f>
        <v>SQ FT</v>
      </c>
      <c r="D7" s="296">
        <f>IF(ISBLANK('Item List'!D5),0,'Item List'!D5)</f>
        <v>2380</v>
      </c>
      <c r="E7" s="146">
        <f>IF(ISBLANK('Item List'!E5),0,'Item List'!E5)</f>
        <v>5</v>
      </c>
      <c r="F7" s="146">
        <f t="shared" ref="F7:H29" si="5">IF(AND(ISNUMBER($D7),ISNUMBER(E7)),$D7*E7,0)</f>
        <v>11900</v>
      </c>
      <c r="G7" s="168">
        <v>2</v>
      </c>
      <c r="H7" s="103">
        <f t="shared" si="5"/>
        <v>4760</v>
      </c>
      <c r="I7" s="169">
        <v>9.4</v>
      </c>
      <c r="J7" s="103">
        <f t="shared" si="0"/>
        <v>22372</v>
      </c>
      <c r="K7" s="169">
        <v>6.71</v>
      </c>
      <c r="L7" s="103">
        <f t="shared" si="1"/>
        <v>15969.8</v>
      </c>
      <c r="M7" s="169">
        <v>6</v>
      </c>
      <c r="N7" s="103">
        <f t="shared" si="2"/>
        <v>14280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WATER VALVE BOX TO BE ADJUSTED</v>
      </c>
      <c r="C8" s="295" t="str">
        <f>IF(ISBLANK('Item List'!C6),"",'Item List'!C6)</f>
        <v>EACH</v>
      </c>
      <c r="D8" s="296">
        <f>IF(ISBLANK('Item List'!D6),0,'Item List'!D6)</f>
        <v>12</v>
      </c>
      <c r="E8" s="146">
        <f>IF(ISBLANK('Item List'!E6),0,'Item List'!E6)</f>
        <v>500</v>
      </c>
      <c r="F8" s="146">
        <f t="shared" si="5"/>
        <v>6000</v>
      </c>
      <c r="G8" s="168">
        <v>600</v>
      </c>
      <c r="H8" s="103">
        <f t="shared" si="5"/>
        <v>7200</v>
      </c>
      <c r="I8" s="169">
        <v>250</v>
      </c>
      <c r="J8" s="103">
        <f t="shared" si="0"/>
        <v>3000</v>
      </c>
      <c r="K8" s="169">
        <v>570</v>
      </c>
      <c r="L8" s="103">
        <f t="shared" si="1"/>
        <v>6840</v>
      </c>
      <c r="M8" s="169">
        <v>1042</v>
      </c>
      <c r="N8" s="103">
        <f t="shared" si="2"/>
        <v>12504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WATER VALVE VAULT/MANHOLE TO BE ADJUSTED</v>
      </c>
      <c r="C9" s="295" t="str">
        <f>IF(ISBLANK('Item List'!C7),"",'Item List'!C7)</f>
        <v>EACH</v>
      </c>
      <c r="D9" s="296">
        <f>IF(ISBLANK('Item List'!D7),0,'Item List'!D7)</f>
        <v>4</v>
      </c>
      <c r="E9" s="146">
        <f>IF(ISBLANK('Item List'!E7),0,'Item List'!E7)</f>
        <v>1250</v>
      </c>
      <c r="F9" s="146">
        <f t="shared" si="5"/>
        <v>5000</v>
      </c>
      <c r="G9" s="168">
        <v>800</v>
      </c>
      <c r="H9" s="103">
        <f t="shared" si="5"/>
        <v>3200</v>
      </c>
      <c r="I9" s="169">
        <v>1200</v>
      </c>
      <c r="J9" s="103">
        <f t="shared" si="0"/>
        <v>4800</v>
      </c>
      <c r="K9" s="169">
        <v>1075</v>
      </c>
      <c r="L9" s="103">
        <f t="shared" si="1"/>
        <v>4300</v>
      </c>
      <c r="M9" s="169">
        <v>1565</v>
      </c>
      <c r="N9" s="103">
        <f t="shared" si="2"/>
        <v>6260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STORM SEWER MANHOLE TO BE ADJUSTED</v>
      </c>
      <c r="C10" s="295" t="str">
        <f>IF(ISBLANK('Item List'!C8),"",'Item List'!C8)</f>
        <v>EACH</v>
      </c>
      <c r="D10" s="296">
        <f>IF(ISBLANK('Item List'!D8),0,'Item List'!D8)</f>
        <v>1</v>
      </c>
      <c r="E10" s="146">
        <f>IF(ISBLANK('Item List'!E8),0,'Item List'!E8)</f>
        <v>1250</v>
      </c>
      <c r="F10" s="146">
        <f t="shared" si="5"/>
        <v>1250</v>
      </c>
      <c r="G10" s="168">
        <v>800</v>
      </c>
      <c r="H10" s="103">
        <f t="shared" si="5"/>
        <v>800</v>
      </c>
      <c r="I10" s="169">
        <v>1500</v>
      </c>
      <c r="J10" s="103">
        <f t="shared" si="0"/>
        <v>1500</v>
      </c>
      <c r="K10" s="169">
        <v>1075</v>
      </c>
      <c r="L10" s="103">
        <f t="shared" si="1"/>
        <v>1075</v>
      </c>
      <c r="M10" s="169">
        <v>1565</v>
      </c>
      <c r="N10" s="103">
        <f t="shared" si="2"/>
        <v>1565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BITUMINOUS MATERIAL (PRIME COAT)</v>
      </c>
      <c r="C11" s="295" t="str">
        <f>IF(ISBLANK('Item List'!C9),"",'Item List'!C9)</f>
        <v>GALLON</v>
      </c>
      <c r="D11" s="296">
        <f>IF(ISBLANK('Item List'!D9),0,'Item List'!D9)</f>
        <v>2850</v>
      </c>
      <c r="E11" s="146">
        <f>IF(ISBLANK('Item List'!E9),0,'Item List'!E9)</f>
        <v>3</v>
      </c>
      <c r="F11" s="146">
        <f t="shared" si="5"/>
        <v>8550</v>
      </c>
      <c r="G11" s="168">
        <v>0.01</v>
      </c>
      <c r="H11" s="103">
        <f t="shared" si="5"/>
        <v>28.5</v>
      </c>
      <c r="I11" s="169">
        <v>0.01</v>
      </c>
      <c r="J11" s="103">
        <f t="shared" si="0"/>
        <v>28.5</v>
      </c>
      <c r="K11" s="169">
        <v>3.8</v>
      </c>
      <c r="L11" s="103">
        <f t="shared" si="1"/>
        <v>10830</v>
      </c>
      <c r="M11" s="169">
        <v>4.5</v>
      </c>
      <c r="N11" s="103">
        <f t="shared" si="2"/>
        <v>12825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AGGREGATE BASE COURSE, TYPE B, 8"</v>
      </c>
      <c r="C12" s="295" t="str">
        <f>IF(ISBLANK('Item List'!C10),"",'Item List'!C10)</f>
        <v>TON</v>
      </c>
      <c r="D12" s="296">
        <f>IF(ISBLANK('Item List'!D10),0,'Item List'!D10)</f>
        <v>4257</v>
      </c>
      <c r="E12" s="146">
        <f>IF(ISBLANK('Item List'!E10),0,'Item List'!E10)</f>
        <v>15</v>
      </c>
      <c r="F12" s="146">
        <f t="shared" si="5"/>
        <v>63855</v>
      </c>
      <c r="G12" s="168">
        <v>34</v>
      </c>
      <c r="H12" s="103">
        <f t="shared" si="5"/>
        <v>144738</v>
      </c>
      <c r="I12" s="169">
        <v>0.01</v>
      </c>
      <c r="J12" s="103">
        <f t="shared" si="0"/>
        <v>42.57</v>
      </c>
      <c r="K12" s="169">
        <v>19.760000000000002</v>
      </c>
      <c r="L12" s="103">
        <f t="shared" si="1"/>
        <v>84118.32</v>
      </c>
      <c r="M12" s="169">
        <v>32</v>
      </c>
      <c r="N12" s="103">
        <f t="shared" si="2"/>
        <v>136224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HOT-MIX ASPHALT SURFACE COURSE, IL 9.5, MIX "D" N90, 3"</v>
      </c>
      <c r="C13" s="295" t="str">
        <f>IF(ISBLANK('Item List'!C11),"",'Item List'!C11)</f>
        <v>TON</v>
      </c>
      <c r="D13" s="296">
        <f>IF(ISBLANK('Item List'!D11),0,'Item List'!D11)</f>
        <v>1680</v>
      </c>
      <c r="E13" s="146">
        <f>IF(ISBLANK('Item List'!E11),0,'Item List'!E11)</f>
        <v>150</v>
      </c>
      <c r="F13" s="146">
        <f t="shared" si="5"/>
        <v>252000</v>
      </c>
      <c r="G13" s="168">
        <v>128</v>
      </c>
      <c r="H13" s="103">
        <f t="shared" si="5"/>
        <v>215040</v>
      </c>
      <c r="I13" s="169">
        <v>122.5</v>
      </c>
      <c r="J13" s="103">
        <f t="shared" si="0"/>
        <v>205800</v>
      </c>
      <c r="K13" s="169">
        <v>143.5</v>
      </c>
      <c r="L13" s="103">
        <f t="shared" si="1"/>
        <v>241080</v>
      </c>
      <c r="M13" s="169">
        <v>118</v>
      </c>
      <c r="N13" s="103">
        <f t="shared" si="2"/>
        <v>198240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CONCRETE SIDEWALK 8"</v>
      </c>
      <c r="C14" s="295" t="str">
        <f>IF(ISBLANK('Item List'!C12),"",'Item List'!C12)</f>
        <v>SQ YD</v>
      </c>
      <c r="D14" s="296">
        <f>IF(ISBLANK('Item List'!D12),0,'Item List'!D12)</f>
        <v>368</v>
      </c>
      <c r="E14" s="146">
        <f>IF(ISBLANK('Item List'!E12),0,'Item List'!E12)</f>
        <v>90</v>
      </c>
      <c r="F14" s="146">
        <f t="shared" si="5"/>
        <v>33120</v>
      </c>
      <c r="G14" s="168">
        <v>105</v>
      </c>
      <c r="H14" s="103">
        <f t="shared" si="5"/>
        <v>38640</v>
      </c>
      <c r="I14" s="169">
        <v>179.5</v>
      </c>
      <c r="J14" s="103">
        <f t="shared" si="0"/>
        <v>66056</v>
      </c>
      <c r="K14" s="169">
        <v>166</v>
      </c>
      <c r="L14" s="103">
        <f t="shared" si="1"/>
        <v>61088</v>
      </c>
      <c r="M14" s="169">
        <v>132</v>
      </c>
      <c r="N14" s="103">
        <f t="shared" si="2"/>
        <v>48576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DETECTABLE WARNINGS ADA</v>
      </c>
      <c r="C15" s="295" t="str">
        <f>IF(ISBLANK('Item List'!C13),"",'Item List'!C13)</f>
        <v>SQ FT</v>
      </c>
      <c r="D15" s="296">
        <f>IF(ISBLANK('Item List'!D13),0,'Item List'!D13)</f>
        <v>560</v>
      </c>
      <c r="E15" s="146">
        <f>IF(ISBLANK('Item List'!E13),0,'Item List'!E13)</f>
        <v>35</v>
      </c>
      <c r="F15" s="146">
        <f t="shared" si="5"/>
        <v>19600</v>
      </c>
      <c r="G15" s="168">
        <v>46</v>
      </c>
      <c r="H15" s="103">
        <f t="shared" si="5"/>
        <v>25760</v>
      </c>
      <c r="I15" s="169">
        <v>27</v>
      </c>
      <c r="J15" s="103">
        <f t="shared" si="0"/>
        <v>15120</v>
      </c>
      <c r="K15" s="169">
        <v>23</v>
      </c>
      <c r="L15" s="103">
        <f t="shared" si="1"/>
        <v>12880</v>
      </c>
      <c r="M15" s="169">
        <v>38.75</v>
      </c>
      <c r="N15" s="103">
        <f t="shared" si="2"/>
        <v>21700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PARKWAY RESTORATION</v>
      </c>
      <c r="C16" s="295" t="str">
        <f>IF(ISBLANK('Item List'!C14),"",'Item List'!C14)</f>
        <v>L SUM</v>
      </c>
      <c r="D16" s="296">
        <f>IF(ISBLANK('Item List'!D14),0,'Item List'!D14)</f>
        <v>1</v>
      </c>
      <c r="E16" s="146">
        <f>IF(ISBLANK('Item List'!E14),0,'Item List'!E14)</f>
        <v>10000</v>
      </c>
      <c r="F16" s="146">
        <f t="shared" si="5"/>
        <v>10000</v>
      </c>
      <c r="G16" s="168">
        <v>32339.99</v>
      </c>
      <c r="H16" s="103">
        <f t="shared" si="5"/>
        <v>32339.99</v>
      </c>
      <c r="I16" s="170">
        <v>40000</v>
      </c>
      <c r="J16" s="103">
        <f t="shared" si="0"/>
        <v>40000</v>
      </c>
      <c r="K16" s="170">
        <v>30667.07</v>
      </c>
      <c r="L16" s="103">
        <f t="shared" si="1"/>
        <v>30667.07</v>
      </c>
      <c r="M16" s="170">
        <v>28500</v>
      </c>
      <c r="N16" s="103">
        <f t="shared" si="2"/>
        <v>28500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506275</v>
      </c>
      <c r="G30" s="110"/>
      <c r="H30" s="104">
        <f>IF(SUM(H6:H29)=0,"",SUM(H6:H29))</f>
        <v>577006.49</v>
      </c>
      <c r="I30" s="110"/>
      <c r="J30" s="104">
        <f>IF(SUM(J6:J29)=0,"",SUM(J6:J29))</f>
        <v>591469.07000000007</v>
      </c>
      <c r="K30" s="110"/>
      <c r="L30" s="104">
        <f>IF(SUM(L6:L29)=0,"",SUM(L6:L29))</f>
        <v>615528.18999999994</v>
      </c>
      <c r="M30" s="110"/>
      <c r="N30" s="104">
        <f>IF(SUM(N6:N29)=0,"",SUM(N6:N29))</f>
        <v>618424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Everlast Blacktop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506275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577006.49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591469.07000000007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615528.18999999994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618424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Everlast Blacktop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Everlast Blacktop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Everlast Blacktop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Everlast Blacktop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Everlast Blacktop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Everlast Blacktop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Everlast Blacktop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Everlast Blacktop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Everlast Blacktop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Everlast Blacktop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Everlast Blacktop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Everlast Blacktop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5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zoomScaleNormal="100" workbookViewId="0">
      <selection activeCell="F11" sqref="F11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MUP Reconstruction 2025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MUP PAVEMENT REMOVAL</v>
      </c>
      <c r="C5" s="145" t="str">
        <f>'Tabulation of Bids'!C6</f>
        <v>SQ YD</v>
      </c>
      <c r="D5" s="145">
        <f>'Tabulation of Bids'!D6</f>
        <v>9500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SIDEWALK REMOVAL</v>
      </c>
      <c r="C6" s="145" t="str">
        <f>'Tabulation of Bids'!C7</f>
        <v>SQ FT</v>
      </c>
      <c r="D6" s="145">
        <f>'Tabulation of Bids'!D7</f>
        <v>2380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WATER VALVE BOX TO BE ADJUSTED</v>
      </c>
      <c r="C7" s="145" t="str">
        <f>'Tabulation of Bids'!C8</f>
        <v>EACH</v>
      </c>
      <c r="D7" s="145">
        <f>'Tabulation of Bids'!D8</f>
        <v>12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WATER VALVE VAULT/MANHOLE TO BE ADJUSTED</v>
      </c>
      <c r="C8" s="145" t="str">
        <f>'Tabulation of Bids'!C9</f>
        <v>EACH</v>
      </c>
      <c r="D8" s="145">
        <f>'Tabulation of Bids'!D9</f>
        <v>4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STORM SEWER MANHOLE TO BE ADJUSTED</v>
      </c>
      <c r="C9" s="145" t="str">
        <f>'Tabulation of Bids'!C10</f>
        <v>EACH</v>
      </c>
      <c r="D9" s="145">
        <f>'Tabulation of Bids'!D10</f>
        <v>1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BITUMINOUS MATERIAL (PRIME COAT)</v>
      </c>
      <c r="C10" s="145" t="str">
        <f>'Tabulation of Bids'!C11</f>
        <v>GALLON</v>
      </c>
      <c r="D10" s="145">
        <f>'Tabulation of Bids'!D11</f>
        <v>2850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AGGREGATE BASE COURSE, TYPE B, 8"</v>
      </c>
      <c r="C11" s="145" t="str">
        <f>'Tabulation of Bids'!C12</f>
        <v>TON</v>
      </c>
      <c r="D11" s="145">
        <f>'Tabulation of Bids'!D12</f>
        <v>4257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HOT-MIX ASPHALT SURFACE COURSE, IL 9.5, MIX "D" N90, 3"</v>
      </c>
      <c r="C12" s="145" t="str">
        <f>'Tabulation of Bids'!C13</f>
        <v>TON</v>
      </c>
      <c r="D12" s="145">
        <f>'Tabulation of Bids'!D13</f>
        <v>1680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CONCRETE SIDEWALK 8"</v>
      </c>
      <c r="C13" s="145" t="str">
        <f>'Tabulation of Bids'!C14</f>
        <v>SQ YD</v>
      </c>
      <c r="D13" s="145">
        <f>'Tabulation of Bids'!D14</f>
        <v>368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DETECTABLE WARNINGS ADA</v>
      </c>
      <c r="C14" s="145" t="str">
        <f>'Tabulation of Bids'!C15</f>
        <v>SQ FT</v>
      </c>
      <c r="D14" s="145">
        <f>'Tabulation of Bids'!D15</f>
        <v>560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PARKWAY RESTORATION</v>
      </c>
      <c r="C15" s="145" t="str">
        <f>'Tabulation of Bids'!C16</f>
        <v>L SUM</v>
      </c>
      <c r="D15" s="145">
        <f>'Tabulation of Bids'!D16</f>
        <v>1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9" t="str">
        <f>'Tabulation of Bids'!$A$3</f>
        <v>MUP Reconstruction 2025</v>
      </c>
      <c r="E4" s="369"/>
      <c r="F4" s="370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MUP PAVEMENT REMOVAL</v>
      </c>
      <c r="C16" s="96" t="str">
        <f>'Tabulation of Bids'!$C6</f>
        <v>SQ YD</v>
      </c>
      <c r="D16" s="211">
        <f>'Tabulation of Bids'!$D6</f>
        <v>9500</v>
      </c>
      <c r="E16" s="246">
        <f>'Tabulation of Bids'!$E6</f>
        <v>10</v>
      </c>
      <c r="F16" s="327">
        <f>D16*E16</f>
        <v>95000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SIDEWALK REMOVAL</v>
      </c>
      <c r="C17" s="96" t="str">
        <f>'Tabulation of Bids'!$C7</f>
        <v>SQ FT</v>
      </c>
      <c r="D17" s="97">
        <f>'Tabulation of Bids'!$D7</f>
        <v>2380</v>
      </c>
      <c r="E17" s="241">
        <f>'Tabulation of Bids'!$E7</f>
        <v>5</v>
      </c>
      <c r="F17" s="328">
        <f t="shared" ref="F17:F32" si="0">D17*E17</f>
        <v>11900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WATER VALVE BOX TO BE ADJUSTED</v>
      </c>
      <c r="C18" s="96" t="str">
        <f>'Tabulation of Bids'!$C8</f>
        <v>EACH</v>
      </c>
      <c r="D18" s="97">
        <f>'Tabulation of Bids'!$D8</f>
        <v>12</v>
      </c>
      <c r="E18" s="241">
        <f>'Tabulation of Bids'!$E8</f>
        <v>500</v>
      </c>
      <c r="F18" s="328">
        <f t="shared" si="0"/>
        <v>6000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WATER VALVE VAULT/MANHOLE TO BE ADJUSTED</v>
      </c>
      <c r="C19" s="96" t="str">
        <f>'Tabulation of Bids'!$C9</f>
        <v>EACH</v>
      </c>
      <c r="D19" s="97">
        <f>'Tabulation of Bids'!$D9</f>
        <v>4</v>
      </c>
      <c r="E19" s="241">
        <f>'Tabulation of Bids'!$E9</f>
        <v>1250</v>
      </c>
      <c r="F19" s="328">
        <f t="shared" si="0"/>
        <v>5000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STORM SEWER MANHOLE TO BE ADJUSTED</v>
      </c>
      <c r="C20" s="96" t="str">
        <f>'Tabulation of Bids'!$C10</f>
        <v>EACH</v>
      </c>
      <c r="D20" s="97">
        <f>'Tabulation of Bids'!$D10</f>
        <v>1</v>
      </c>
      <c r="E20" s="241">
        <f>'Tabulation of Bids'!$E10</f>
        <v>1250</v>
      </c>
      <c r="F20" s="328">
        <f t="shared" si="0"/>
        <v>1250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BITUMINOUS MATERIAL (PRIME COAT)</v>
      </c>
      <c r="C21" s="96" t="str">
        <f>'Tabulation of Bids'!$C11</f>
        <v>GALLON</v>
      </c>
      <c r="D21" s="97">
        <f>'Tabulation of Bids'!$D11</f>
        <v>2850</v>
      </c>
      <c r="E21" s="241">
        <f>'Tabulation of Bids'!$E11</f>
        <v>3</v>
      </c>
      <c r="F21" s="328">
        <f t="shared" si="0"/>
        <v>8550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AGGREGATE BASE COURSE, TYPE B, 8"</v>
      </c>
      <c r="C22" s="96" t="str">
        <f>'Tabulation of Bids'!$C12</f>
        <v>TON</v>
      </c>
      <c r="D22" s="97">
        <f>'Tabulation of Bids'!$D12</f>
        <v>4257</v>
      </c>
      <c r="E22" s="241">
        <f>'Tabulation of Bids'!$E12</f>
        <v>15</v>
      </c>
      <c r="F22" s="328">
        <f t="shared" si="0"/>
        <v>63855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HOT-MIX ASPHALT SURFACE COURSE, IL 9.5, MIX "D" N90, 3"</v>
      </c>
      <c r="C23" s="96" t="str">
        <f>'Tabulation of Bids'!$C13</f>
        <v>TON</v>
      </c>
      <c r="D23" s="97">
        <f>'Tabulation of Bids'!$D13</f>
        <v>1680</v>
      </c>
      <c r="E23" s="241">
        <f>'Tabulation of Bids'!$E13</f>
        <v>150</v>
      </c>
      <c r="F23" s="328">
        <f t="shared" si="0"/>
        <v>252000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CONCRETE SIDEWALK 8"</v>
      </c>
      <c r="C24" s="96" t="str">
        <f>'Tabulation of Bids'!$C14</f>
        <v>SQ YD</v>
      </c>
      <c r="D24" s="97">
        <f>'Tabulation of Bids'!$D14</f>
        <v>368</v>
      </c>
      <c r="E24" s="241">
        <f>'Tabulation of Bids'!$E14</f>
        <v>90</v>
      </c>
      <c r="F24" s="328">
        <f t="shared" si="0"/>
        <v>33120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DETECTABLE WARNINGS ADA</v>
      </c>
      <c r="C25" s="96" t="str">
        <f>'Tabulation of Bids'!$C15</f>
        <v>SQ FT</v>
      </c>
      <c r="D25" s="97">
        <f>'Tabulation of Bids'!$D15</f>
        <v>560</v>
      </c>
      <c r="E25" s="241">
        <f>'Tabulation of Bids'!$E15</f>
        <v>35</v>
      </c>
      <c r="F25" s="328">
        <f t="shared" si="0"/>
        <v>19600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PARKWAY RESTORATION</v>
      </c>
      <c r="C26" s="96" t="str">
        <f>'Tabulation of Bids'!$C16</f>
        <v>L SUM</v>
      </c>
      <c r="D26" s="97">
        <f>'Tabulation of Bids'!$D16</f>
        <v>1</v>
      </c>
      <c r="E26" s="241">
        <f>'Tabulation of Bids'!$E16</f>
        <v>10000</v>
      </c>
      <c r="F26" s="328">
        <f t="shared" si="0"/>
        <v>10000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506275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69" t="str">
        <f>D4</f>
        <v>MUP Reconstruction 2025</v>
      </c>
      <c r="E49" s="369"/>
      <c r="F49" s="370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506275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69" t="str">
        <f>D49</f>
        <v>MUP Reconstruction 2025</v>
      </c>
      <c r="E94" s="369"/>
      <c r="F94" s="370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506275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69" t="str">
        <f>D94</f>
        <v>MUP Reconstruction 2025</v>
      </c>
      <c r="E139" s="369"/>
      <c r="F139" s="370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506275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7">
        <f>E137</f>
        <v>0</v>
      </c>
      <c r="F182" s="368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69" t="str">
        <f>D139</f>
        <v>MUP Reconstruction 2025</v>
      </c>
      <c r="E184" s="369"/>
      <c r="F184" s="370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506275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7">
        <f>E182</f>
        <v>0</v>
      </c>
      <c r="F227" s="368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69" t="str">
        <f>D184</f>
        <v>MUP Reconstruction 2025</v>
      </c>
      <c r="E229" s="369"/>
      <c r="F229" s="370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506275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7">
        <f>E227</f>
        <v>0</v>
      </c>
      <c r="F272" s="368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69" t="str">
        <f>D229</f>
        <v>MUP Reconstruction 2025</v>
      </c>
      <c r="E274" s="369"/>
      <c r="F274" s="370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506275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7">
        <f>E272</f>
        <v>0</v>
      </c>
      <c r="F317" s="368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69" t="str">
        <f>D274</f>
        <v>MUP Reconstruction 2025</v>
      </c>
      <c r="E319" s="369"/>
      <c r="F319" s="370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506275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7">
        <f>E317</f>
        <v>0</v>
      </c>
      <c r="F362" s="368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69" t="str">
        <f>D319</f>
        <v>MUP Reconstruction 2025</v>
      </c>
      <c r="E364" s="369"/>
      <c r="F364" s="370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506275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7">
        <f>E362</f>
        <v>0</v>
      </c>
      <c r="F407" s="368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69" t="str">
        <f>D364</f>
        <v>MUP Reconstruction 2025</v>
      </c>
      <c r="E409" s="369"/>
      <c r="F409" s="370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506275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7">
        <f>E407</f>
        <v>0</v>
      </c>
      <c r="F452" s="368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69" t="str">
        <f>D409</f>
        <v>MUP Reconstruction 2025</v>
      </c>
      <c r="E454" s="369"/>
      <c r="F454" s="370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506275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7">
        <f>E452</f>
        <v>0</v>
      </c>
      <c r="F497" s="368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69" t="str">
        <f>D454</f>
        <v>MUP Reconstruction 2025</v>
      </c>
      <c r="E499" s="369"/>
      <c r="F499" s="370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506275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7" t="str">
        <f>IF(A55="",IF(ISNUMBER(J37),"ENGINEER'S PAYMENT ESTIMATE","ENGINEER'S FINAL PAYMENT ESTIMATE"),A49)</f>
        <v>ENGINEER'S FINAL PAYMENT ESTIMATE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Everlast Blacktop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St.Charles, IL Bid Bond</v>
      </c>
      <c r="C4" s="12"/>
      <c r="D4" s="12"/>
      <c r="E4" s="12"/>
      <c r="F4" s="12"/>
      <c r="G4" s="12"/>
      <c r="H4" s="14"/>
      <c r="I4" s="375"/>
      <c r="J4" s="375"/>
      <c r="K4" s="37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MUP PAVEMENT REMOVAL</v>
      </c>
      <c r="C7" s="307">
        <f>IF('Tabulation of Bids'!D6=0,"",'Tabulation of Bids'!D6)</f>
        <v>9500</v>
      </c>
      <c r="D7" s="308" t="str">
        <f>IF(ISBLANK('Tabulation of Bids'!C6),"",'Tabulation of Bids'!C6)</f>
        <v>SQ YD</v>
      </c>
      <c r="E7" s="263">
        <f>IF(J7 = "","",J7*C7)</f>
        <v>104500</v>
      </c>
      <c r="F7" s="264" t="str">
        <f t="shared" ref="F7:F23" si="0">IF((H7&gt;C7),H7-C7,"")</f>
        <v/>
      </c>
      <c r="G7" s="296">
        <f t="shared" ref="G7:G30" si="1">IF($K$48="BLR 6303",IF(C7&gt;H7,C7-H7,""),"")</f>
        <v>9500</v>
      </c>
      <c r="H7" s="167"/>
      <c r="I7" s="136" t="str">
        <f>IF(ISBLANK(H7),"",D7)</f>
        <v/>
      </c>
      <c r="J7" s="134">
        <f>IF(ISBLANK('Tabulation of Bids'!G6),"",'Tabulation of Bids'!G6)</f>
        <v>11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SIDEWALK REMOVAL</v>
      </c>
      <c r="C8" s="307">
        <f>IF('Tabulation of Bids'!D7=0,"",'Tabulation of Bids'!D7)</f>
        <v>2380</v>
      </c>
      <c r="D8" s="311" t="str">
        <f>IF(ISBLANK('Tabulation of Bids'!C7),"",'Tabulation of Bids'!C7)</f>
        <v>SQ FT</v>
      </c>
      <c r="E8" s="267">
        <f t="shared" ref="E8:E23" si="2">IF(J8 = "","",J8*C8)</f>
        <v>4760</v>
      </c>
      <c r="F8" s="268" t="str">
        <f t="shared" si="0"/>
        <v/>
      </c>
      <c r="G8" s="296">
        <f t="shared" si="1"/>
        <v>2380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2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WATER VALVE BOX TO BE ADJUSTED</v>
      </c>
      <c r="C9" s="307">
        <f>IF('Tabulation of Bids'!D8=0,"",'Tabulation of Bids'!D8)</f>
        <v>12</v>
      </c>
      <c r="D9" s="311" t="str">
        <f>IF(ISBLANK('Tabulation of Bids'!C8),"",'Tabulation of Bids'!C8)</f>
        <v>EACH</v>
      </c>
      <c r="E9" s="267">
        <f t="shared" si="2"/>
        <v>7200</v>
      </c>
      <c r="F9" s="268" t="str">
        <f t="shared" si="0"/>
        <v/>
      </c>
      <c r="G9" s="296">
        <f t="shared" si="1"/>
        <v>12</v>
      </c>
      <c r="H9" s="167"/>
      <c r="I9" s="136" t="str">
        <f t="shared" si="3"/>
        <v/>
      </c>
      <c r="J9" s="134">
        <f>IF(ISBLANK('Tabulation of Bids'!G8),"",'Tabulation of Bids'!G8)</f>
        <v>600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WATER VALVE VAULT/MANHOLE TO BE ADJUSTED</v>
      </c>
      <c r="C10" s="307">
        <f>IF('Tabulation of Bids'!D9=0,"",'Tabulation of Bids'!D9)</f>
        <v>4</v>
      </c>
      <c r="D10" s="311" t="str">
        <f>IF(ISBLANK('Tabulation of Bids'!C9),"",'Tabulation of Bids'!C9)</f>
        <v>EACH</v>
      </c>
      <c r="E10" s="267">
        <f t="shared" si="2"/>
        <v>3200</v>
      </c>
      <c r="F10" s="268" t="str">
        <f t="shared" si="0"/>
        <v/>
      </c>
      <c r="G10" s="296">
        <f t="shared" si="1"/>
        <v>4</v>
      </c>
      <c r="H10" s="167"/>
      <c r="I10" s="136" t="str">
        <f t="shared" si="3"/>
        <v/>
      </c>
      <c r="J10" s="134">
        <f>IF(ISBLANK('Tabulation of Bids'!G9),"",'Tabulation of Bids'!G9)</f>
        <v>800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STORM SEWER MANHOLE TO BE ADJUSTED</v>
      </c>
      <c r="C11" s="307">
        <f>IF('Tabulation of Bids'!D10=0,"",'Tabulation of Bids'!D10)</f>
        <v>1</v>
      </c>
      <c r="D11" s="311" t="str">
        <f>IF(ISBLANK('Tabulation of Bids'!C10),"",'Tabulation of Bids'!C10)</f>
        <v>EACH</v>
      </c>
      <c r="E11" s="267">
        <f t="shared" si="2"/>
        <v>800</v>
      </c>
      <c r="F11" s="268" t="str">
        <f t="shared" si="0"/>
        <v/>
      </c>
      <c r="G11" s="296">
        <f t="shared" si="1"/>
        <v>1</v>
      </c>
      <c r="H11" s="167"/>
      <c r="I11" s="136" t="str">
        <f t="shared" si="3"/>
        <v/>
      </c>
      <c r="J11" s="134">
        <f>IF(ISBLANK('Tabulation of Bids'!G10),"",'Tabulation of Bids'!G10)</f>
        <v>800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BITUMINOUS MATERIAL (PRIME COAT)</v>
      </c>
      <c r="C12" s="307">
        <f>IF('Tabulation of Bids'!D11=0,"",'Tabulation of Bids'!D11)</f>
        <v>2850</v>
      </c>
      <c r="D12" s="311" t="str">
        <f>IF(ISBLANK('Tabulation of Bids'!C11),"",'Tabulation of Bids'!C11)</f>
        <v>GALLON</v>
      </c>
      <c r="E12" s="267">
        <f t="shared" si="2"/>
        <v>28.5</v>
      </c>
      <c r="F12" s="268" t="str">
        <f t="shared" si="0"/>
        <v/>
      </c>
      <c r="G12" s="296">
        <f t="shared" si="1"/>
        <v>2850</v>
      </c>
      <c r="H12" s="167"/>
      <c r="I12" s="136" t="str">
        <f t="shared" si="3"/>
        <v/>
      </c>
      <c r="J12" s="134">
        <f>IF(ISBLANK('Tabulation of Bids'!G11),"",'Tabulation of Bids'!G11)</f>
        <v>0.01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AGGREGATE BASE COURSE, TYPE B, 8"</v>
      </c>
      <c r="C13" s="307">
        <f>IF('Tabulation of Bids'!D12=0,"",'Tabulation of Bids'!D12)</f>
        <v>4257</v>
      </c>
      <c r="D13" s="311" t="str">
        <f>IF(ISBLANK('Tabulation of Bids'!C12),"",'Tabulation of Bids'!C12)</f>
        <v>TON</v>
      </c>
      <c r="E13" s="267">
        <f t="shared" si="2"/>
        <v>144738</v>
      </c>
      <c r="F13" s="268" t="str">
        <f t="shared" si="0"/>
        <v/>
      </c>
      <c r="G13" s="296">
        <f t="shared" si="1"/>
        <v>4257</v>
      </c>
      <c r="H13" s="167"/>
      <c r="I13" s="136" t="str">
        <f t="shared" si="3"/>
        <v/>
      </c>
      <c r="J13" s="134">
        <f>IF(ISBLANK('Tabulation of Bids'!G12),"",'Tabulation of Bids'!G12)</f>
        <v>34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HOT-MIX ASPHALT SURFACE COURSE, IL 9.5, MIX "D" N90, 3"</v>
      </c>
      <c r="C14" s="307">
        <f>IF('Tabulation of Bids'!D13=0,"",'Tabulation of Bids'!D13)</f>
        <v>1680</v>
      </c>
      <c r="D14" s="311" t="str">
        <f>IF(ISBLANK('Tabulation of Bids'!C13),"",'Tabulation of Bids'!C13)</f>
        <v>TON</v>
      </c>
      <c r="E14" s="267">
        <f t="shared" si="2"/>
        <v>215040</v>
      </c>
      <c r="F14" s="268" t="str">
        <f t="shared" si="0"/>
        <v/>
      </c>
      <c r="G14" s="296">
        <f t="shared" si="1"/>
        <v>1680</v>
      </c>
      <c r="H14" s="167"/>
      <c r="I14" s="136" t="str">
        <f t="shared" si="3"/>
        <v/>
      </c>
      <c r="J14" s="134">
        <f>IF(ISBLANK('Tabulation of Bids'!G13),"",'Tabulation of Bids'!G13)</f>
        <v>128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CONCRETE SIDEWALK 8"</v>
      </c>
      <c r="C15" s="307">
        <f>IF('Tabulation of Bids'!D14=0,"",'Tabulation of Bids'!D14)</f>
        <v>368</v>
      </c>
      <c r="D15" s="311" t="str">
        <f>IF(ISBLANK('Tabulation of Bids'!C14),"",'Tabulation of Bids'!C14)</f>
        <v>SQ YD</v>
      </c>
      <c r="E15" s="267">
        <f t="shared" si="2"/>
        <v>38640</v>
      </c>
      <c r="F15" s="268" t="str">
        <f t="shared" si="0"/>
        <v/>
      </c>
      <c r="G15" s="296">
        <f t="shared" si="1"/>
        <v>368</v>
      </c>
      <c r="H15" s="167"/>
      <c r="I15" s="136" t="str">
        <f t="shared" si="3"/>
        <v/>
      </c>
      <c r="J15" s="134">
        <f>IF(ISBLANK('Tabulation of Bids'!G14),"",'Tabulation of Bids'!G14)</f>
        <v>105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DETECTABLE WARNINGS ADA</v>
      </c>
      <c r="C16" s="307">
        <f>IF('Tabulation of Bids'!D15=0,"",'Tabulation of Bids'!D15)</f>
        <v>560</v>
      </c>
      <c r="D16" s="311" t="str">
        <f>IF(ISBLANK('Tabulation of Bids'!C15),"",'Tabulation of Bids'!C15)</f>
        <v>SQ FT</v>
      </c>
      <c r="E16" s="267">
        <f t="shared" si="2"/>
        <v>25760</v>
      </c>
      <c r="F16" s="268" t="str">
        <f t="shared" si="0"/>
        <v/>
      </c>
      <c r="G16" s="296">
        <f t="shared" si="1"/>
        <v>560</v>
      </c>
      <c r="H16" s="167"/>
      <c r="I16" s="136" t="str">
        <f t="shared" si="3"/>
        <v/>
      </c>
      <c r="J16" s="134">
        <f>IF(ISBLANK('Tabulation of Bids'!G15),"",'Tabulation of Bids'!G15)</f>
        <v>46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PARKWAY RESTORATION</v>
      </c>
      <c r="C17" s="307">
        <f>IF('Tabulation of Bids'!D16=0,"",'Tabulation of Bids'!D16)</f>
        <v>1</v>
      </c>
      <c r="D17" s="311" t="str">
        <f>IF(ISBLANK('Tabulation of Bids'!C16),"",'Tabulation of Bids'!C16)</f>
        <v>L SUM</v>
      </c>
      <c r="E17" s="267">
        <f t="shared" si="2"/>
        <v>32339.99</v>
      </c>
      <c r="F17" s="268" t="str">
        <f t="shared" si="0"/>
        <v/>
      </c>
      <c r="G17" s="296">
        <f t="shared" si="1"/>
        <v>1</v>
      </c>
      <c r="H17" s="167"/>
      <c r="I17" s="136" t="str">
        <f t="shared" si="3"/>
        <v/>
      </c>
      <c r="J17" s="134">
        <f>IF(ISBLANK('Tabulation of Bids'!G16),"",'Tabulation of Bids'!G16)</f>
        <v>32339.99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577006.49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7" t="str">
        <f>IF(A104="",IF(ISNUMBER(J86),"ENGINEER'S PAYMENT ESTIMATE","ENGINEER'S FINAL PAYMENT ESTIMATE"),A98)</f>
        <v>ENGINEER'S FINAL PAYMENT ESTIMATE</v>
      </c>
      <c r="B49" s="377"/>
      <c r="C49" s="377"/>
      <c r="D49" s="377"/>
      <c r="E49" s="377"/>
      <c r="F49" s="377"/>
      <c r="G49" s="377"/>
      <c r="H49" s="377"/>
      <c r="I49" s="377"/>
      <c r="J49" s="377"/>
      <c r="K49" s="377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Everlast Blacktop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St.Charles, IL Bid Bond</v>
      </c>
      <c r="C52" s="12"/>
      <c r="D52" s="12"/>
      <c r="E52" s="12"/>
      <c r="F52" s="12"/>
      <c r="G52" s="12"/>
      <c r="H52" s="14"/>
      <c r="I52" s="375"/>
      <c r="J52" s="375"/>
      <c r="K52" s="375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577006.49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6" t="str">
        <f>IF(A153="",IF(ISNUMBER(J135),"ENGINEER'S PAYMENT ESTIMATE","ENGINEER'S FINAL PAYMENT ESTIMATE"),A147)</f>
        <v>ENGINEER'S FINAL PAYMENT ESTIMATE</v>
      </c>
      <c r="B98" s="376"/>
      <c r="C98" s="376"/>
      <c r="D98" s="376"/>
      <c r="E98" s="376"/>
      <c r="F98" s="376"/>
      <c r="G98" s="376"/>
      <c r="H98" s="376"/>
      <c r="I98" s="376"/>
      <c r="J98" s="376"/>
      <c r="K98" s="376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Everlast Blacktop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St.Charles, IL Bid Bond</v>
      </c>
      <c r="C101" s="12"/>
      <c r="D101" s="12"/>
      <c r="E101" s="12"/>
      <c r="F101" s="12"/>
      <c r="G101" s="12"/>
      <c r="H101" s="14"/>
      <c r="I101" s="375"/>
      <c r="J101" s="375"/>
      <c r="K101" s="375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577006.49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6" t="str">
        <f>IF(A202="",IF(ISNUMBER(J184),"ENGINEER'S PAYMENT ESTIMATE","ENGINEER'S FINAL PAYMENT ESTIMATE"),A196)</f>
        <v>ENGINEER'S FINAL PAYMENT ESTIMATE</v>
      </c>
      <c r="B147" s="376"/>
      <c r="C147" s="376"/>
      <c r="D147" s="376"/>
      <c r="E147" s="376"/>
      <c r="F147" s="376"/>
      <c r="G147" s="376"/>
      <c r="H147" s="376"/>
      <c r="I147" s="376"/>
      <c r="J147" s="376"/>
      <c r="K147" s="376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Everlast Blacktop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St.Charles, IL Bid Bond</v>
      </c>
      <c r="C150" s="12"/>
      <c r="D150" s="12"/>
      <c r="E150" s="12"/>
      <c r="F150" s="12"/>
      <c r="G150" s="12"/>
      <c r="H150" s="14"/>
      <c r="I150" s="375"/>
      <c r="J150" s="375"/>
      <c r="K150" s="375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577006.49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6" t="str">
        <f>IF(A251="",IF(ISNUMBER(J233),"ENGINEER'S PAYMENT ESTIMATE","ENGINEER'S FINAL PAYMENT ESTIMATE"),A245)</f>
        <v>ENGINEER'S FINAL PAYMENT ESTIMATE</v>
      </c>
      <c r="B196" s="376"/>
      <c r="C196" s="376"/>
      <c r="D196" s="376"/>
      <c r="E196" s="376"/>
      <c r="F196" s="376"/>
      <c r="G196" s="376"/>
      <c r="H196" s="376"/>
      <c r="I196" s="376"/>
      <c r="J196" s="376"/>
      <c r="K196" s="376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Everlast Blacktop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St.Charles, IL Bid Bond</v>
      </c>
      <c r="C199" s="12"/>
      <c r="D199" s="12"/>
      <c r="E199" s="12"/>
      <c r="F199" s="12"/>
      <c r="G199" s="12"/>
      <c r="H199" s="14"/>
      <c r="I199" s="375"/>
      <c r="J199" s="375"/>
      <c r="K199" s="375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1731019.47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6" t="str">
        <f>IF(A300="",IF(ISNUMBER(J282),"ENGINEER'S PAYMENT ESTIMATE","ENGINEER'S FINAL PAYMENT ESTIMATE"),A294)</f>
        <v>ENGINEER'S FINAL PAYMENT ESTIMATE</v>
      </c>
      <c r="B245" s="376"/>
      <c r="C245" s="376"/>
      <c r="D245" s="376"/>
      <c r="E245" s="376"/>
      <c r="F245" s="376"/>
      <c r="G245" s="376"/>
      <c r="H245" s="376"/>
      <c r="I245" s="376"/>
      <c r="J245" s="376"/>
      <c r="K245" s="376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Everlast Blacktop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St.Charles, IL Bid Bond</v>
      </c>
      <c r="C248" s="12"/>
      <c r="D248" s="12"/>
      <c r="E248" s="12"/>
      <c r="F248" s="12"/>
      <c r="G248" s="12"/>
      <c r="H248" s="14"/>
      <c r="I248" s="375"/>
      <c r="J248" s="375"/>
      <c r="K248" s="375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2885032.45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6" t="str">
        <f>IF(A349="",IF(ISNUMBER(J331),"ENGINEER'S PAYMENT ESTIMATE","ENGINEER'S FINAL PAYMENT ESTIMATE"),A343)</f>
        <v>ENGINEER'S FINAL PAYMENT ESTIMATE</v>
      </c>
      <c r="B294" s="376"/>
      <c r="C294" s="376"/>
      <c r="D294" s="376"/>
      <c r="E294" s="376"/>
      <c r="F294" s="376"/>
      <c r="G294" s="376"/>
      <c r="H294" s="376"/>
      <c r="I294" s="376"/>
      <c r="J294" s="376"/>
      <c r="K294" s="376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Everlast Blacktop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St.Charles, IL Bid Bond</v>
      </c>
      <c r="C297" s="12"/>
      <c r="D297" s="12"/>
      <c r="E297" s="12"/>
      <c r="F297" s="12"/>
      <c r="G297" s="12"/>
      <c r="H297" s="14"/>
      <c r="I297" s="375"/>
      <c r="J297" s="375"/>
      <c r="K297" s="375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5193058.41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6" t="str">
        <f>IF(A398="",IF(ISNUMBER(J380),"ENGINEER'S PAYMENT ESTIMATE","ENGINEER'S FINAL PAYMENT ESTIMATE"),A392)</f>
        <v>ENGINEER'S FINAL PAYMENT ESTIMATE</v>
      </c>
      <c r="B343" s="376"/>
      <c r="C343" s="376"/>
      <c r="D343" s="376"/>
      <c r="E343" s="376"/>
      <c r="F343" s="376"/>
      <c r="G343" s="376"/>
      <c r="H343" s="376"/>
      <c r="I343" s="376"/>
      <c r="J343" s="376"/>
      <c r="K343" s="376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Everlast Blacktop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St.Charles, IL Bid Bond</v>
      </c>
      <c r="C346" s="12"/>
      <c r="D346" s="12"/>
      <c r="E346" s="12"/>
      <c r="F346" s="12"/>
      <c r="G346" s="12"/>
      <c r="H346" s="14"/>
      <c r="I346" s="375"/>
      <c r="J346" s="375"/>
      <c r="K346" s="375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9809110.3300000001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6" t="str">
        <f>IF(A447="",IF(ISNUMBER(J429),"ENGINEER'S PAYMENT ESTIMATE","ENGINEER'S FINAL PAYMENT ESTIMATE"),A441)</f>
        <v>ENGINEER'S FINAL PAYMENT ESTIMATE</v>
      </c>
      <c r="B392" s="376"/>
      <c r="C392" s="376"/>
      <c r="D392" s="376"/>
      <c r="E392" s="376"/>
      <c r="F392" s="376"/>
      <c r="G392" s="376"/>
      <c r="H392" s="376"/>
      <c r="I392" s="376"/>
      <c r="J392" s="376"/>
      <c r="K392" s="376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Everlast Blacktop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St.Charles, IL Bid Bond</v>
      </c>
      <c r="C395" s="12"/>
      <c r="D395" s="12"/>
      <c r="E395" s="12"/>
      <c r="F395" s="12"/>
      <c r="G395" s="12"/>
      <c r="H395" s="14"/>
      <c r="I395" s="375"/>
      <c r="J395" s="375"/>
      <c r="K395" s="375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17887201.190000001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6" t="str">
        <f>IF(A496="",IF(ISNUMBER(J478),"ENGINEER'S PAYMENT ESTIMATE","ENGINEER'S FINAL PAYMENT ESTIMATE"),A490)</f>
        <v>ENGINEER'S FINAL PAYMENT ESTIMATE</v>
      </c>
      <c r="B441" s="376"/>
      <c r="C441" s="376"/>
      <c r="D441" s="376"/>
      <c r="E441" s="376"/>
      <c r="F441" s="376"/>
      <c r="G441" s="376"/>
      <c r="H441" s="376"/>
      <c r="I441" s="376"/>
      <c r="J441" s="376"/>
      <c r="K441" s="376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Everlast Blacktop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St.Charles, IL Bid Bond</v>
      </c>
      <c r="C444" s="12"/>
      <c r="D444" s="12"/>
      <c r="E444" s="12"/>
      <c r="F444" s="12"/>
      <c r="G444" s="12"/>
      <c r="H444" s="14"/>
      <c r="I444" s="375"/>
      <c r="J444" s="375"/>
      <c r="K444" s="375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32889369.930000003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6" t="str">
        <f>IF(A545="",IF(ISNUMBER(J527),"ENGINEER'S PAYMENT ESTIMATE","ENGINEER'S FINAL PAYMENT ESTIMATE"),A539)</f>
        <v>ENGINEER'S FINAL PAYMENT ESTIMATE</v>
      </c>
      <c r="B490" s="376"/>
      <c r="C490" s="376"/>
      <c r="D490" s="376"/>
      <c r="E490" s="376"/>
      <c r="F490" s="376"/>
      <c r="G490" s="376"/>
      <c r="H490" s="376"/>
      <c r="I490" s="376"/>
      <c r="J490" s="376"/>
      <c r="K490" s="376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Everlast Blacktop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St.Charles, IL Bid Bond</v>
      </c>
      <c r="C493" s="12"/>
      <c r="D493" s="12"/>
      <c r="E493" s="12"/>
      <c r="F493" s="12"/>
      <c r="G493" s="12"/>
      <c r="H493" s="14"/>
      <c r="I493" s="375"/>
      <c r="J493" s="375"/>
      <c r="K493" s="375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60585681.450000003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6" t="str">
        <f>IF(A594="",IF(ISNUMBER(J576),"ENGINEER'S PAYMENT ESTIMATE","ENGINEER'S FINAL PAYMENT ESTIMATE"),A588)</f>
        <v>ENGINEER'S FINAL PAYMENT ESTIMATE</v>
      </c>
      <c r="B539" s="376"/>
      <c r="C539" s="376"/>
      <c r="D539" s="376"/>
      <c r="E539" s="376"/>
      <c r="F539" s="376"/>
      <c r="G539" s="376"/>
      <c r="H539" s="376"/>
      <c r="I539" s="376"/>
      <c r="J539" s="376"/>
      <c r="K539" s="376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Everlast Blacktop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St.Charles, IL Bid Bond</v>
      </c>
      <c r="C542" s="12"/>
      <c r="D542" s="12"/>
      <c r="E542" s="12"/>
      <c r="F542" s="12"/>
      <c r="G542" s="12"/>
      <c r="H542" s="14"/>
      <c r="I542" s="375"/>
      <c r="J542" s="375"/>
      <c r="K542" s="375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111362252.57000001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6" t="str">
        <f>IF(A644="",IF(ISNUMBER(J625),"ENGINEER'S PAYMENT ESTIMATE","ENGINEER'S FINAL PAYMENT ESTIMATE"),A638)</f>
        <v>ENGINEER'S FINAL PAYMENT ESTIMATE</v>
      </c>
      <c r="B588" s="376"/>
      <c r="C588" s="376"/>
      <c r="D588" s="376"/>
      <c r="E588" s="376"/>
      <c r="F588" s="376"/>
      <c r="G588" s="376"/>
      <c r="H588" s="376"/>
      <c r="I588" s="376"/>
      <c r="J588" s="376"/>
      <c r="K588" s="376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Everlast Blacktop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St.Charles, IL Bid Bond</v>
      </c>
      <c r="C591" s="12"/>
      <c r="D591" s="12"/>
      <c r="E591" s="12"/>
      <c r="F591" s="12"/>
      <c r="G591" s="12"/>
      <c r="H591" s="14"/>
      <c r="I591" s="375"/>
      <c r="J591" s="375"/>
      <c r="K591" s="375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204837303.95000002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1"/>
      <c r="G5" s="37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1" t="s">
        <v>102</v>
      </c>
      <c r="G7" s="369"/>
    </row>
    <row r="8" spans="1:7" x14ac:dyDescent="0.2">
      <c r="A8" s="67" t="s">
        <v>49</v>
      </c>
      <c r="B8" s="67"/>
      <c r="C8" s="67"/>
      <c r="D8" s="67"/>
      <c r="E8" s="68" t="s">
        <v>50</v>
      </c>
      <c r="F8" s="371">
        <v>1</v>
      </c>
      <c r="G8" s="371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3" t="str">
        <f>'Tabulation of Bids'!G1</f>
        <v>Everlast Blacktop</v>
      </c>
      <c r="G10" s="37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2" t="s">
        <v>96</v>
      </c>
      <c r="B57" s="383"/>
      <c r="C57" s="383"/>
      <c r="D57" s="384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5"/>
      <c r="B58" s="386"/>
      <c r="C58" s="386"/>
      <c r="D58" s="387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64</v>
      </c>
      <c r="C67" s="86"/>
      <c r="D67" s="86"/>
      <c r="E67" s="86"/>
      <c r="F67" s="86"/>
      <c r="G67" s="86"/>
    </row>
    <row r="68" spans="1:7" x14ac:dyDescent="0.2">
      <c r="A68" s="379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67</v>
      </c>
      <c r="C73" s="86"/>
      <c r="D73" s="86"/>
      <c r="E73" s="86"/>
      <c r="F73" s="86"/>
      <c r="G73" s="86"/>
    </row>
    <row r="74" spans="1:7" x14ac:dyDescent="0.2">
      <c r="A74" s="379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2025-09-11T17:34:39Z</cp:lastPrinted>
  <dcterms:created xsi:type="dcterms:W3CDTF">2000-03-30T15:03:44Z</dcterms:created>
  <dcterms:modified xsi:type="dcterms:W3CDTF">2025-10-02T13:45:51Z</dcterms:modified>
</cp:coreProperties>
</file>