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13_ncr:1_{A87E056D-F934-4ECF-A820-935A3302E310}" xr6:coauthVersionLast="36" xr6:coauthVersionMax="36" xr10:uidLastSave="{00000000-0000-0000-0000-000000000000}"/>
  <bookViews>
    <workbookView xWindow="-120" yWindow="-120" windowWidth="29040" windowHeight="17640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A588" i="5" l="1"/>
  <c r="D614" i="5"/>
  <c r="C614" i="5"/>
  <c r="F614" i="5" s="1"/>
  <c r="B614" i="5"/>
  <c r="D613" i="5"/>
  <c r="C613" i="5"/>
  <c r="F613" i="5" s="1"/>
  <c r="B613" i="5"/>
  <c r="D612" i="5"/>
  <c r="D610" i="5"/>
  <c r="C610" i="5"/>
  <c r="F610" i="5" s="1"/>
  <c r="B610" i="5"/>
  <c r="D609" i="5"/>
  <c r="C609" i="5"/>
  <c r="F609" i="5" s="1"/>
  <c r="B609" i="5"/>
  <c r="D608" i="5"/>
  <c r="C608" i="5"/>
  <c r="F608" i="5" s="1"/>
  <c r="B608" i="5"/>
  <c r="D607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B532" i="3"/>
  <c r="E531" i="3"/>
  <c r="E527" i="3"/>
  <c r="D527" i="3"/>
  <c r="F527" i="3" s="1"/>
  <c r="E380" i="3"/>
  <c r="C342" i="2"/>
  <c r="C341" i="2"/>
  <c r="D340" i="2"/>
  <c r="F340" i="2" s="1"/>
  <c r="C340" i="2"/>
  <c r="B340" i="2"/>
  <c r="D339" i="2"/>
  <c r="F339" i="2" s="1"/>
  <c r="B334" i="2"/>
  <c r="D329" i="2"/>
  <c r="F329" i="2" s="1"/>
  <c r="C329" i="2"/>
  <c r="B329" i="2"/>
  <c r="D317" i="2"/>
  <c r="C311" i="2"/>
  <c r="B302" i="2"/>
  <c r="D280" i="2"/>
  <c r="F280" i="2" s="1"/>
  <c r="D274" i="2"/>
  <c r="F274" i="2" s="1"/>
  <c r="B272" i="2"/>
  <c r="B269" i="2"/>
  <c r="E341" i="1"/>
  <c r="D341" i="1"/>
  <c r="R341" i="1" s="1"/>
  <c r="C341" i="1"/>
  <c r="D617" i="5" s="1"/>
  <c r="B341" i="1"/>
  <c r="B617" i="5" s="1"/>
  <c r="E340" i="1"/>
  <c r="D340" i="1"/>
  <c r="L340" i="1" s="1"/>
  <c r="C340" i="1"/>
  <c r="D616" i="5" s="1"/>
  <c r="B340" i="1"/>
  <c r="B616" i="5" s="1"/>
  <c r="E339" i="1"/>
  <c r="D339" i="1"/>
  <c r="P339" i="1" s="1"/>
  <c r="C339" i="1"/>
  <c r="D615" i="5" s="1"/>
  <c r="B339" i="1"/>
  <c r="B338" i="2" s="1"/>
  <c r="E338" i="1"/>
  <c r="D338" i="1"/>
  <c r="L338" i="1" s="1"/>
  <c r="C338" i="1"/>
  <c r="C337" i="2" s="1"/>
  <c r="B338" i="1"/>
  <c r="B337" i="2" s="1"/>
  <c r="E337" i="1"/>
  <c r="E534" i="3" s="1"/>
  <c r="D337" i="1"/>
  <c r="R337" i="1" s="1"/>
  <c r="C337" i="1"/>
  <c r="C534" i="3" s="1"/>
  <c r="B337" i="1"/>
  <c r="A337" i="1" s="1"/>
  <c r="E336" i="1"/>
  <c r="E533" i="3" s="1"/>
  <c r="D336" i="1"/>
  <c r="F336" i="1" s="1"/>
  <c r="C336" i="1"/>
  <c r="C533" i="3" s="1"/>
  <c r="B336" i="1"/>
  <c r="E335" i="1"/>
  <c r="E532" i="3" s="1"/>
  <c r="D335" i="1"/>
  <c r="C335" i="1"/>
  <c r="D611" i="5" s="1"/>
  <c r="B335" i="1"/>
  <c r="E334" i="1"/>
  <c r="D334" i="1"/>
  <c r="H334" i="1" s="1"/>
  <c r="C334" i="1"/>
  <c r="C531" i="3" s="1"/>
  <c r="B334" i="1"/>
  <c r="B531" i="3" s="1"/>
  <c r="E333" i="1"/>
  <c r="E530" i="3" s="1"/>
  <c r="D333" i="1"/>
  <c r="R333" i="1" s="1"/>
  <c r="C333" i="1"/>
  <c r="C332" i="2" s="1"/>
  <c r="B333" i="1"/>
  <c r="B530" i="3" s="1"/>
  <c r="E332" i="1"/>
  <c r="E529" i="3" s="1"/>
  <c r="D332" i="1"/>
  <c r="J332" i="1" s="1"/>
  <c r="C332" i="1"/>
  <c r="C331" i="2" s="1"/>
  <c r="B332" i="1"/>
  <c r="B331" i="2" s="1"/>
  <c r="E331" i="1"/>
  <c r="E528" i="3" s="1"/>
  <c r="D331" i="1"/>
  <c r="R331" i="1" s="1"/>
  <c r="C331" i="1"/>
  <c r="C330" i="2" s="1"/>
  <c r="B331" i="1"/>
  <c r="E330" i="1"/>
  <c r="F330" i="1" s="1"/>
  <c r="D330" i="1"/>
  <c r="L330" i="1" s="1"/>
  <c r="C330" i="1"/>
  <c r="D606" i="5" s="1"/>
  <c r="B330" i="1"/>
  <c r="B606" i="5" s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C325" i="1"/>
  <c r="C324" i="2" s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H340" i="1"/>
  <c r="F340" i="1"/>
  <c r="A340" i="1"/>
  <c r="J338" i="1"/>
  <c r="H338" i="1"/>
  <c r="F338" i="1"/>
  <c r="A338" i="1"/>
  <c r="A614" i="5" s="1"/>
  <c r="P334" i="1"/>
  <c r="L334" i="1"/>
  <c r="J334" i="1"/>
  <c r="A334" i="1"/>
  <c r="P333" i="1"/>
  <c r="A333" i="1"/>
  <c r="P332" i="1"/>
  <c r="L332" i="1"/>
  <c r="H330" i="1"/>
  <c r="A330" i="1"/>
  <c r="J326" i="1"/>
  <c r="R325" i="1"/>
  <c r="P324" i="1"/>
  <c r="H324" i="1"/>
  <c r="P322" i="1"/>
  <c r="F322" i="1"/>
  <c r="P320" i="1"/>
  <c r="P318" i="1"/>
  <c r="H318" i="1"/>
  <c r="E315" i="1"/>
  <c r="E514" i="3" s="1"/>
  <c r="D315" i="1"/>
  <c r="F315" i="1" s="1"/>
  <c r="C315" i="1"/>
  <c r="C314" i="2" s="1"/>
  <c r="B315" i="1"/>
  <c r="E314" i="1"/>
  <c r="E513" i="3" s="1"/>
  <c r="D314" i="1"/>
  <c r="N314" i="1" s="1"/>
  <c r="C314" i="1"/>
  <c r="B314" i="1"/>
  <c r="E313" i="1"/>
  <c r="E512" i="3" s="1"/>
  <c r="D313" i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F151" i="1" s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P312" i="1"/>
  <c r="N312" i="1"/>
  <c r="H312" i="1"/>
  <c r="F312" i="1"/>
  <c r="B291" i="1"/>
  <c r="B265" i="1"/>
  <c r="B239" i="1"/>
  <c r="B213" i="1"/>
  <c r="B187" i="1"/>
  <c r="P335" i="1" l="1"/>
  <c r="C611" i="5"/>
  <c r="R335" i="1"/>
  <c r="B612" i="5"/>
  <c r="A336" i="1"/>
  <c r="A612" i="5" s="1"/>
  <c r="B533" i="3"/>
  <c r="B335" i="2"/>
  <c r="C334" i="2"/>
  <c r="C532" i="3"/>
  <c r="D334" i="2"/>
  <c r="F334" i="2" s="1"/>
  <c r="D532" i="3"/>
  <c r="F532" i="3" s="1"/>
  <c r="B607" i="5"/>
  <c r="A331" i="1"/>
  <c r="A330" i="2" s="1"/>
  <c r="B330" i="2"/>
  <c r="B528" i="3"/>
  <c r="F528" i="3"/>
  <c r="A339" i="1"/>
  <c r="A338" i="2" s="1"/>
  <c r="B615" i="5"/>
  <c r="D312" i="2"/>
  <c r="F312" i="2" s="1"/>
  <c r="N313" i="1"/>
  <c r="F313" i="1"/>
  <c r="F430" i="3"/>
  <c r="B611" i="5"/>
  <c r="A335" i="1"/>
  <c r="A532" i="3" s="1"/>
  <c r="C335" i="2"/>
  <c r="R314" i="1"/>
  <c r="D335" i="2"/>
  <c r="F335" i="2" s="1"/>
  <c r="D533" i="3"/>
  <c r="F533" i="3" s="1"/>
  <c r="F314" i="1"/>
  <c r="B336" i="2"/>
  <c r="L314" i="1"/>
  <c r="C336" i="2"/>
  <c r="B534" i="3"/>
  <c r="D336" i="2"/>
  <c r="F336" i="2" s="1"/>
  <c r="R315" i="1"/>
  <c r="H336" i="1"/>
  <c r="D534" i="3"/>
  <c r="F534" i="3" s="1"/>
  <c r="J336" i="1"/>
  <c r="J320" i="1"/>
  <c r="L336" i="1"/>
  <c r="B527" i="3"/>
  <c r="L320" i="1"/>
  <c r="D337" i="2"/>
  <c r="F337" i="2" s="1"/>
  <c r="C527" i="3"/>
  <c r="C612" i="5"/>
  <c r="F612" i="5" s="1"/>
  <c r="B339" i="2"/>
  <c r="C339" i="2"/>
  <c r="C529" i="3"/>
  <c r="D529" i="3"/>
  <c r="F529" i="3" s="1"/>
  <c r="C530" i="3"/>
  <c r="P330" i="1"/>
  <c r="D176" i="2"/>
  <c r="F176" i="2" s="1"/>
  <c r="D332" i="2"/>
  <c r="F332" i="2" s="1"/>
  <c r="C606" i="5"/>
  <c r="F606" i="5" s="1"/>
  <c r="F145" i="1"/>
  <c r="C338" i="2"/>
  <c r="F153" i="1"/>
  <c r="C528" i="3"/>
  <c r="B529" i="3"/>
  <c r="J340" i="1"/>
  <c r="C615" i="5"/>
  <c r="B332" i="2"/>
  <c r="D530" i="3"/>
  <c r="F530" i="3" s="1"/>
  <c r="F156" i="1"/>
  <c r="B333" i="2"/>
  <c r="C617" i="5"/>
  <c r="F617" i="5" s="1"/>
  <c r="C616" i="5"/>
  <c r="F616" i="5" s="1"/>
  <c r="A332" i="1"/>
  <c r="A608" i="5" s="1"/>
  <c r="C333" i="2"/>
  <c r="D338" i="2"/>
  <c r="F338" i="2" s="1"/>
  <c r="D528" i="3"/>
  <c r="D330" i="2"/>
  <c r="F330" i="2" s="1"/>
  <c r="J328" i="1"/>
  <c r="D331" i="2"/>
  <c r="F331" i="2" s="1"/>
  <c r="F332" i="1"/>
  <c r="D333" i="2"/>
  <c r="F333" i="2" s="1"/>
  <c r="D531" i="3"/>
  <c r="F531" i="3" s="1"/>
  <c r="C607" i="5"/>
  <c r="F607" i="5" s="1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F300" i="5" s="1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F291" i="3" s="1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F398" i="5" s="1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F419" i="5" s="1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F468" i="5" s="1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F549" i="5" s="1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F595" i="5"/>
  <c r="F599" i="5"/>
  <c r="F603" i="5"/>
  <c r="F611" i="5"/>
  <c r="F615" i="5"/>
  <c r="F545" i="5"/>
  <c r="F553" i="5"/>
  <c r="F557" i="5"/>
  <c r="F561" i="5"/>
  <c r="F565" i="5"/>
  <c r="F546" i="5"/>
  <c r="F550" i="5"/>
  <c r="F451" i="5"/>
  <c r="F467" i="5"/>
  <c r="F448" i="5"/>
  <c r="F464" i="5"/>
  <c r="F406" i="5"/>
  <c r="F410" i="5"/>
  <c r="F414" i="5"/>
  <c r="F418" i="5"/>
  <c r="F403" i="5"/>
  <c r="F380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03" i="5"/>
  <c r="I203" i="5"/>
  <c r="K202" i="5"/>
  <c r="I202" i="5"/>
  <c r="A334" i="2" l="1"/>
  <c r="A331" i="2"/>
  <c r="A529" i="3"/>
  <c r="A335" i="2"/>
  <c r="A533" i="3"/>
  <c r="A611" i="5"/>
  <c r="A607" i="5"/>
  <c r="A615" i="5"/>
  <c r="A528" i="3"/>
  <c r="C316" i="2"/>
  <c r="C315" i="2"/>
  <c r="F291" i="2"/>
  <c r="A320" i="1"/>
  <c r="A595" i="5"/>
  <c r="A569" i="5" s="1"/>
  <c r="A516" i="3"/>
  <c r="A318" i="2"/>
  <c r="L343" i="1"/>
  <c r="F265" i="2"/>
  <c r="F187" i="2"/>
  <c r="F239" i="2"/>
  <c r="F161" i="2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57" i="2" s="1"/>
  <c r="B32" i="1"/>
  <c r="B33" i="1"/>
  <c r="B32" i="2" s="1"/>
  <c r="B34" i="1"/>
  <c r="B63" i="3" s="1"/>
  <c r="B35" i="1"/>
  <c r="B34" i="2" s="1"/>
  <c r="B36" i="1"/>
  <c r="B35" i="2" s="1"/>
  <c r="B37" i="1"/>
  <c r="B36" i="2" s="1"/>
  <c r="B38" i="1"/>
  <c r="B61" i="5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69" i="5" s="1"/>
  <c r="B47" i="1"/>
  <c r="B46" i="2" s="1"/>
  <c r="B48" i="1"/>
  <c r="B71" i="5" s="1"/>
  <c r="B49" i="1"/>
  <c r="B48" i="2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P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D80" i="2" s="1"/>
  <c r="F80" i="2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L95" i="1" s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3" i="2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22" i="3"/>
  <c r="C22" i="3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B87" i="2" s="1"/>
  <c r="C88" i="1"/>
  <c r="B89" i="1"/>
  <c r="C89" i="1"/>
  <c r="C88" i="2" s="1"/>
  <c r="B90" i="1"/>
  <c r="B89" i="2" s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C162" i="3"/>
  <c r="B84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19" i="5"/>
  <c r="B22" i="5"/>
  <c r="B24" i="5"/>
  <c r="B118" i="5"/>
  <c r="B122" i="5"/>
  <c r="B126" i="5"/>
  <c r="C70" i="5"/>
  <c r="F70" i="5" s="1"/>
  <c r="C68" i="5"/>
  <c r="F68" i="5" s="1"/>
  <c r="C121" i="5"/>
  <c r="F121" i="5" s="1"/>
  <c r="C123" i="5"/>
  <c r="F123" i="5" s="1"/>
  <c r="D18" i="5"/>
  <c r="D20" i="5"/>
  <c r="D30" i="5"/>
  <c r="D119" i="5"/>
  <c r="D122" i="5"/>
  <c r="A3" i="2"/>
  <c r="A2" i="2"/>
  <c r="C98" i="2"/>
  <c r="C79" i="2"/>
  <c r="C75" i="2"/>
  <c r="C50" i="2"/>
  <c r="C38" i="2"/>
  <c r="C20" i="2"/>
  <c r="C18" i="2"/>
  <c r="C16" i="2"/>
  <c r="C8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90" i="2"/>
  <c r="F90" i="2" s="1"/>
  <c r="B75" i="2"/>
  <c r="B22" i="2"/>
  <c r="B25" i="2"/>
  <c r="B20" i="2"/>
  <c r="B16" i="2"/>
  <c r="R107" i="1"/>
  <c r="N107" i="1"/>
  <c r="L107" i="1"/>
  <c r="J107" i="1"/>
  <c r="H107" i="1"/>
  <c r="R103" i="1"/>
  <c r="N103" i="1"/>
  <c r="R91" i="1"/>
  <c r="N91" i="1"/>
  <c r="L91" i="1"/>
  <c r="J91" i="1"/>
  <c r="H9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R61" i="1"/>
  <c r="P61" i="1"/>
  <c r="N61" i="1"/>
  <c r="L61" i="1"/>
  <c r="J61" i="1"/>
  <c r="H61" i="1"/>
  <c r="F61" i="1"/>
  <c r="R53" i="1"/>
  <c r="P53" i="1"/>
  <c r="R46" i="1"/>
  <c r="L46" i="1"/>
  <c r="J46" i="1"/>
  <c r="R45" i="1"/>
  <c r="P45" i="1"/>
  <c r="N45" i="1"/>
  <c r="L45" i="1"/>
  <c r="P14" i="1"/>
  <c r="N29" i="1"/>
  <c r="N17" i="1"/>
  <c r="N14" i="1"/>
  <c r="L14" i="1"/>
  <c r="J14" i="1"/>
  <c r="H14" i="1"/>
  <c r="B109" i="1"/>
  <c r="B83" i="1"/>
  <c r="B57" i="1"/>
  <c r="B31" i="1"/>
  <c r="B8" i="2" l="1"/>
  <c r="B13" i="2"/>
  <c r="H25" i="1"/>
  <c r="B110" i="5"/>
  <c r="L81" i="1"/>
  <c r="B37" i="2"/>
  <c r="C67" i="2"/>
  <c r="B47" i="2"/>
  <c r="P9" i="1"/>
  <c r="L65" i="1"/>
  <c r="J39" i="1"/>
  <c r="L70" i="1"/>
  <c r="P40" i="1"/>
  <c r="P70" i="1"/>
  <c r="R99" i="1"/>
  <c r="B104" i="2"/>
  <c r="D114" i="5"/>
  <c r="D14" i="5"/>
  <c r="H9" i="1"/>
  <c r="C14" i="2"/>
  <c r="J9" i="1"/>
  <c r="B114" i="5"/>
  <c r="F81" i="1"/>
  <c r="R81" i="1"/>
  <c r="J65" i="1"/>
  <c r="R65" i="1"/>
  <c r="N66" i="1"/>
  <c r="P66" i="1"/>
  <c r="F69" i="1"/>
  <c r="F45" i="1"/>
  <c r="H103" i="1"/>
  <c r="D102" i="2"/>
  <c r="F102" i="2" s="1"/>
  <c r="D111" i="5"/>
  <c r="J51" i="1"/>
  <c r="C74" i="5"/>
  <c r="F74" i="5" s="1"/>
  <c r="B14" i="2"/>
  <c r="B26" i="2"/>
  <c r="C53" i="2"/>
  <c r="N9" i="1"/>
  <c r="P81" i="1"/>
  <c r="B45" i="2"/>
  <c r="H65" i="1"/>
  <c r="B28" i="5"/>
  <c r="L84" i="1"/>
  <c r="J89" i="1"/>
  <c r="N65" i="1"/>
  <c r="C92" i="2"/>
  <c r="P27" i="1"/>
  <c r="D126" i="5"/>
  <c r="R96" i="1"/>
  <c r="H45" i="1"/>
  <c r="J103" i="1"/>
  <c r="D77" i="5"/>
  <c r="N51" i="1"/>
  <c r="B78" i="3"/>
  <c r="H81" i="1"/>
  <c r="L9" i="1"/>
  <c r="J81" i="1"/>
  <c r="B70" i="5"/>
  <c r="N81" i="1"/>
  <c r="C64" i="2"/>
  <c r="J35" i="1"/>
  <c r="L35" i="1"/>
  <c r="D16" i="5"/>
  <c r="P39" i="1"/>
  <c r="J40" i="1"/>
  <c r="J45" i="1"/>
  <c r="L103" i="1"/>
  <c r="D74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F153" i="3" s="1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F169" i="3" s="1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F161" i="3" s="1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E520" i="5" l="1"/>
  <c r="K520" i="5" s="1"/>
  <c r="K527" i="5" s="1"/>
  <c r="E471" i="5"/>
  <c r="K471" i="5" s="1"/>
  <c r="E177" i="5"/>
  <c r="K177" i="5" s="1"/>
  <c r="E226" i="5"/>
  <c r="K226" i="5" s="1"/>
  <c r="E275" i="5"/>
  <c r="K275" i="5" s="1"/>
  <c r="E618" i="5"/>
  <c r="K618" i="5" s="1"/>
  <c r="E569" i="5"/>
  <c r="K569" i="5" s="1"/>
  <c r="E324" i="5"/>
  <c r="K324" i="5" s="1"/>
  <c r="E422" i="5"/>
  <c r="K422" i="5" s="1"/>
  <c r="E373" i="5"/>
  <c r="K373" i="5" s="1"/>
  <c r="A327" i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31" i="5"/>
  <c r="K31" i="5" s="1"/>
  <c r="E128" i="5"/>
  <c r="K128" i="5" s="1"/>
  <c r="E79" i="5"/>
  <c r="A19" i="3"/>
  <c r="A10" i="5"/>
  <c r="A8" i="2"/>
  <c r="A10" i="1"/>
  <c r="K525" i="5" l="1"/>
  <c r="K532" i="5"/>
  <c r="K385" i="5"/>
  <c r="K378" i="5"/>
  <c r="K380" i="5"/>
  <c r="K336" i="5"/>
  <c r="K331" i="5"/>
  <c r="K329" i="5"/>
  <c r="K630" i="5"/>
  <c r="K625" i="5"/>
  <c r="K623" i="5"/>
  <c r="K624" i="5" s="1"/>
  <c r="K287" i="5"/>
  <c r="K280" i="5"/>
  <c r="K282" i="5"/>
  <c r="K483" i="5"/>
  <c r="K476" i="5"/>
  <c r="K478" i="5"/>
  <c r="K434" i="5"/>
  <c r="K427" i="5"/>
  <c r="K429" i="5"/>
  <c r="K581" i="5"/>
  <c r="K574" i="5"/>
  <c r="K575" i="5" s="1"/>
  <c r="K576" i="5"/>
  <c r="K238" i="5"/>
  <c r="K231" i="5"/>
  <c r="K233" i="5"/>
  <c r="A328" i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K79" i="5"/>
  <c r="K42" i="5"/>
  <c r="K37" i="5"/>
  <c r="K35" i="5"/>
  <c r="A9" i="2"/>
  <c r="A20" i="3"/>
  <c r="A11" i="5"/>
  <c r="A11" i="1"/>
  <c r="K577" i="5" l="1"/>
  <c r="K582" i="5" s="1"/>
  <c r="K626" i="5"/>
  <c r="K631" i="5" s="1"/>
  <c r="A329" i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<sst xmlns="http://schemas.openxmlformats.org/spreadsheetml/2006/main" count="845" uniqueCount="126">
  <si>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</si>
  <si>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</si>
  <si>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</si>
  <si>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</si>
  <si>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</si>
  <si>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</si>
  <si>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</si>
  <si>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</si>
  <si>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</si>
  <si>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</si>
  <si>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</si>
  <si>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</si>
  <si>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</si>
  <si>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</si>
  <si>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</si>
  <si>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</si>
  <si>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</si>
  <si>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</si>
  <si>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</si>
  <si>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</si>
  <si>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</si>
  <si>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</si>
  <si>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</si>
  <si>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</si>
  <si>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</si>
  <si>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</si>
  <si>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</si>
  <si>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</si>
  <si>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</si>
  <si>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</si>
  <si>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</si>
  <si>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</si>
  <si>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</si>
  <si>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</si>
  <si>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</si>
  <si>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</si>
  <si>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</si>
  <si>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</si>
  <si>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</si>
  <si>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</si>
  <si>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</si>
  <si>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</si>
  <si>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</si>
  <si>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</si>
  <si>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</si>
  <si>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</si>
  <si>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</si>
  <si>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</si>
  <si>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</si>
  <si>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</si>
  <si>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</si>
  <si>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</si>
  <si>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</si>
  <si>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</si>
  <si>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</si>
  <si>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</si>
  <si>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</si>
  <si>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</si>
  <si>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</si>
  <si>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</si>
  <si>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</si>
  <si>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</si>
  <si>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</si>
  <si>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</si>
  <si>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</si>
  <si>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</si>
  <si>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</si>
  <si>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</si>
  <si>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</si>
  <si>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</si>
  <si>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</si>
  <si>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</si>
  <si>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</si>
  <si>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</si>
  <si>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</si>
  <si>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</si>
  <si>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</si>
  <si>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</si>
  <si>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</si>
  <si>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</si>
  <si>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</si>
  <si>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</si>
  <si>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</si>
  <si>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</si>
  <si>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</si>
  <si>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</si>
  <si>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</si>
  <si>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</si>
  <si>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</si>
  <si>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</si>
  <si>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</si>
  <si>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</si>
  <si>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</si>
  <si>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</si>
  <si>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</si>
  <si>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</si>
  <si>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</si>
  <si>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</si>
  <si>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</si>
  <si>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</si>
  <si>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</si>
  <si>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</si>
  <si>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</si>
  <si>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</si>
  <si>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</si>
  <si>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</si>
  <si>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</si>
  <si>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</si>
  <si>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</si>
  <si>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</si>
  <si>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</si>
  <si>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</si>
  <si>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</si>
  <si>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Bituminous Pavement Removal (Various Depth)</t>
  </si>
  <si>
    <t>Concrete Pavement Removal (Various Depth)</t>
  </si>
  <si>
    <t>Remove and Replace Brick Pavers</t>
  </si>
  <si>
    <t>S.F.</t>
  </si>
  <si>
    <t>Traffic Control and Protection</t>
  </si>
  <si>
    <t>Lsum</t>
  </si>
  <si>
    <t>Brick Pavers to be Furnished by Others</t>
  </si>
  <si>
    <t xml:space="preserve">CW Streetscape Preservation - 2025   </t>
  </si>
  <si>
    <t>O'Brien Civil Works</t>
  </si>
  <si>
    <t>Mt. Morris, IL</t>
  </si>
  <si>
    <t>Bid Bond</t>
  </si>
  <si>
    <t>Square Feet Total</t>
  </si>
  <si>
    <t>Vendors Notified: 247   Bid No. 925-PW-105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</si>
</sst>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0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2" fillId="5" borderId="17" xfId="0" applyFont="1" applyFill="1" applyBorder="1" applyAlignment="1" applyProtection="1">
      <alignment vertical="center" wrapText="1"/>
    </xf>
    <xf numFmtId="3" fontId="2" fillId="6" borderId="17" xfId="2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Normal="100" workbookViewId="0">
      <pane ySplit="3" topLeftCell="A4" activePane="bottomLeft" state="frozenSplit"/>
      <selection pane="bottomLeft" activeCell="B9" sqref="B9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67600</v>
      </c>
    </row>
    <row r="2" spans="1:6" s="216" customFormat="1" ht="18" x14ac:dyDescent="0.25">
      <c r="A2" s="351" t="s">
        <v>112</v>
      </c>
      <c r="B2" s="351"/>
      <c r="C2" s="351"/>
      <c r="D2" s="351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5" t="s">
        <v>113</v>
      </c>
      <c r="C4" s="342" t="s">
        <v>116</v>
      </c>
      <c r="D4" s="343">
        <v>360</v>
      </c>
      <c r="E4" s="344">
        <v>10</v>
      </c>
      <c r="F4" s="303">
        <f t="shared" ref="F4:F67" si="0">IF(AND(ISNUMBER(D4),ISNUMBER(E4)),D4*E4,"")</f>
        <v>3600</v>
      </c>
    </row>
    <row r="5" spans="1:6" x14ac:dyDescent="0.2">
      <c r="A5" s="341">
        <v>2</v>
      </c>
      <c r="B5" s="345" t="s">
        <v>114</v>
      </c>
      <c r="C5" s="346" t="s">
        <v>116</v>
      </c>
      <c r="D5" s="343">
        <v>20</v>
      </c>
      <c r="E5" s="344">
        <v>20</v>
      </c>
      <c r="F5" s="303">
        <f t="shared" si="0"/>
        <v>400</v>
      </c>
    </row>
    <row r="6" spans="1:6" x14ac:dyDescent="0.2">
      <c r="A6" s="341">
        <v>3</v>
      </c>
      <c r="B6" s="345" t="s">
        <v>117</v>
      </c>
      <c r="C6" s="346" t="s">
        <v>118</v>
      </c>
      <c r="D6" s="343">
        <v>1</v>
      </c>
      <c r="E6" s="344">
        <v>5000</v>
      </c>
      <c r="F6" s="303">
        <f t="shared" si="0"/>
        <v>5000</v>
      </c>
    </row>
    <row r="7" spans="1:6" x14ac:dyDescent="0.2">
      <c r="A7" s="341">
        <v>4</v>
      </c>
      <c r="B7" s="345" t="s">
        <v>115</v>
      </c>
      <c r="C7" s="346" t="s">
        <v>116</v>
      </c>
      <c r="D7" s="343">
        <v>2680</v>
      </c>
      <c r="E7" s="344">
        <v>20</v>
      </c>
      <c r="F7" s="303">
        <f t="shared" si="0"/>
        <v>53600</v>
      </c>
    </row>
    <row r="8" spans="1:6" x14ac:dyDescent="0.2">
      <c r="A8" s="341">
        <v>5</v>
      </c>
      <c r="B8" s="345" t="s">
        <v>119</v>
      </c>
      <c r="C8" s="346" t="s">
        <v>116</v>
      </c>
      <c r="D8" s="343">
        <v>500</v>
      </c>
      <c r="E8" s="344">
        <v>10</v>
      </c>
      <c r="F8" s="303">
        <f t="shared" si="0"/>
        <v>5000</v>
      </c>
    </row>
    <row r="9" spans="1:6" x14ac:dyDescent="0.2">
      <c r="A9" s="341">
        <v>6</v>
      </c>
      <c r="B9" s="345"/>
      <c r="C9" s="346"/>
      <c r="D9" s="343"/>
      <c r="E9" s="344"/>
      <c r="F9" s="303" t="str">
        <f t="shared" si="0"/>
        <v/>
      </c>
    </row>
    <row r="10" spans="1:6" x14ac:dyDescent="0.2">
      <c r="A10" s="341">
        <v>7</v>
      </c>
      <c r="B10" s="345"/>
      <c r="C10" s="346"/>
      <c r="D10" s="343"/>
      <c r="E10" s="344"/>
      <c r="F10" s="303" t="str">
        <f t="shared" si="0"/>
        <v/>
      </c>
    </row>
    <row r="11" spans="1:6" x14ac:dyDescent="0.2">
      <c r="A11" s="341">
        <v>8</v>
      </c>
      <c r="B11" s="345"/>
      <c r="C11" s="346"/>
      <c r="D11" s="343"/>
      <c r="E11" s="344"/>
      <c r="F11" s="303" t="str">
        <f t="shared" si="0"/>
        <v/>
      </c>
    </row>
    <row r="12" spans="1:6" x14ac:dyDescent="0.2">
      <c r="A12" s="341">
        <v>9</v>
      </c>
      <c r="B12" s="345"/>
      <c r="C12" s="346"/>
      <c r="D12" s="343"/>
      <c r="E12" s="344"/>
      <c r="F12" s="303" t="str">
        <f t="shared" si="0"/>
        <v/>
      </c>
    </row>
    <row r="13" spans="1:6" x14ac:dyDescent="0.2">
      <c r="A13" s="341">
        <v>10</v>
      </c>
      <c r="B13" s="345"/>
      <c r="C13" s="346"/>
      <c r="D13" s="343"/>
      <c r="E13" s="344"/>
      <c r="F13" s="303" t="str">
        <f t="shared" si="0"/>
        <v/>
      </c>
    </row>
    <row r="14" spans="1:6" x14ac:dyDescent="0.2">
      <c r="A14" s="341">
        <v>11</v>
      </c>
      <c r="B14" s="345"/>
      <c r="C14" s="346"/>
      <c r="D14" s="343"/>
      <c r="E14" s="344"/>
      <c r="F14" s="303" t="str">
        <f t="shared" si="0"/>
        <v/>
      </c>
    </row>
    <row r="15" spans="1:6" x14ac:dyDescent="0.2">
      <c r="A15" s="341">
        <v>12</v>
      </c>
      <c r="B15" s="345"/>
      <c r="C15" s="346"/>
      <c r="D15" s="343"/>
      <c r="E15" s="344"/>
      <c r="F15" s="303" t="str">
        <f t="shared" si="0"/>
        <v/>
      </c>
    </row>
    <row r="16" spans="1:6" x14ac:dyDescent="0.2">
      <c r="A16" s="341">
        <v>13</v>
      </c>
      <c r="B16" s="345"/>
      <c r="C16" s="346"/>
      <c r="D16" s="343"/>
      <c r="E16" s="344"/>
      <c r="F16" s="303" t="str">
        <f t="shared" si="0"/>
        <v/>
      </c>
    </row>
    <row r="17" spans="1:6" x14ac:dyDescent="0.2">
      <c r="A17" s="341">
        <v>14</v>
      </c>
      <c r="B17" s="345"/>
      <c r="C17" s="346"/>
      <c r="D17" s="343"/>
      <c r="E17" s="344"/>
      <c r="F17" s="303" t="str">
        <f t="shared" si="0"/>
        <v/>
      </c>
    </row>
    <row r="18" spans="1:6" x14ac:dyDescent="0.2">
      <c r="A18" s="341">
        <v>15</v>
      </c>
      <c r="B18" s="345"/>
      <c r="C18" s="346"/>
      <c r="D18" s="343"/>
      <c r="E18" s="344"/>
      <c r="F18" s="303" t="str">
        <f t="shared" si="0"/>
        <v/>
      </c>
    </row>
    <row r="19" spans="1:6" x14ac:dyDescent="0.2">
      <c r="A19" s="341">
        <v>16</v>
      </c>
      <c r="B19" s="345"/>
      <c r="C19" s="346"/>
      <c r="D19" s="343"/>
      <c r="E19" s="344"/>
      <c r="F19" s="303" t="str">
        <f t="shared" si="0"/>
        <v/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0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0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0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0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0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0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0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0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0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0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0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A4" sqref="A4:XFD4"/>
    </sheetView>
  </sheetViews>
  <sheetFormatPr defaultColWidth="9.140625" defaultRowHeight="11.25" x14ac:dyDescent="0.2"/>
  <cols>
    <col min="1" max="1" width="5.1406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8" t="s">
        <v>91</v>
      </c>
      <c r="F1" s="359"/>
      <c r="G1" s="366" t="s">
        <v>121</v>
      </c>
      <c r="H1" s="367"/>
      <c r="I1" s="362"/>
      <c r="J1" s="363"/>
      <c r="K1" s="225"/>
      <c r="L1" s="22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0"/>
      <c r="F2" s="361"/>
      <c r="G2" s="352" t="s">
        <v>122</v>
      </c>
      <c r="H2" s="368"/>
      <c r="I2" s="364"/>
      <c r="J2" s="365"/>
      <c r="K2" s="348"/>
      <c r="L2" s="229"/>
      <c r="M2" s="348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120</v>
      </c>
      <c r="B3" s="291"/>
      <c r="C3" s="291"/>
      <c r="D3" s="292"/>
      <c r="E3" s="360"/>
      <c r="F3" s="361"/>
      <c r="G3" s="352" t="s">
        <v>123</v>
      </c>
      <c r="H3" s="353"/>
      <c r="I3" s="352"/>
      <c r="J3" s="353"/>
      <c r="K3" s="352"/>
      <c r="L3" s="353"/>
      <c r="M3" s="352"/>
      <c r="N3" s="353"/>
      <c r="O3" s="228"/>
      <c r="P3" s="229"/>
      <c r="Q3" s="228"/>
      <c r="R3" s="229"/>
    </row>
    <row r="4" spans="1:18" ht="12" thickBot="1" x14ac:dyDescent="0.25">
      <c r="A4" s="193" t="s">
        <v>125</v>
      </c>
      <c r="B4" s="291"/>
      <c r="C4" s="291"/>
      <c r="D4" s="292"/>
      <c r="E4" s="293"/>
      <c r="F4" s="294"/>
      <c r="G4" s="356"/>
      <c r="H4" s="357"/>
      <c r="I4" s="354"/>
      <c r="J4" s="355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Bituminous Pavement Removal (Various Depth)</v>
      </c>
      <c r="C6" s="295" t="str">
        <f>IF(ISBLANK('Item List'!C4),"",'Item List'!C4)</f>
        <v>S.F.</v>
      </c>
      <c r="D6" s="296">
        <f>IF(ISBLANK('Item List'!D4),0,'Item List'!D4)</f>
        <v>360</v>
      </c>
      <c r="E6" s="146">
        <f>IF(ISBLANK('Item List'!E4),0,'Item List'!E4)</f>
        <v>10</v>
      </c>
      <c r="F6" s="146">
        <f>IF(AND(ISNUMBER($D6),ISNUMBER(E6)),$D6*E6,0)</f>
        <v>3600</v>
      </c>
      <c r="G6" s="168"/>
      <c r="H6" s="103">
        <f>IF(AND(ISNUMBER($D6),ISNUMBER(G6)),$D6*G6,0)</f>
        <v>0</v>
      </c>
      <c r="I6" s="169"/>
      <c r="J6" s="103">
        <f t="shared" ref="J6:J29" si="0">IF(AND(ISNUMBER($D6),ISNUMBER(I6)),$D6*I6,0)</f>
        <v>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Concrete Pavement Removal (Various Depth)</v>
      </c>
      <c r="C7" s="295" t="str">
        <f>IF(ISBLANK('Item List'!C5),"",'Item List'!C5)</f>
        <v>S.F.</v>
      </c>
      <c r="D7" s="296">
        <f>IF(ISBLANK('Item List'!D5),0,'Item List'!D5)</f>
        <v>20</v>
      </c>
      <c r="E7" s="146">
        <f>IF(ISBLANK('Item List'!E5),0,'Item List'!E5)</f>
        <v>20</v>
      </c>
      <c r="F7" s="146">
        <f t="shared" ref="F7:H29" si="5">IF(AND(ISNUMBER($D7),ISNUMBER(E7)),$D7*E7,0)</f>
        <v>400</v>
      </c>
      <c r="G7" s="168"/>
      <c r="H7" s="103">
        <f t="shared" si="5"/>
        <v>0</v>
      </c>
      <c r="I7" s="169"/>
      <c r="J7" s="103">
        <f t="shared" si="0"/>
        <v>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Traffic Control and Protection</v>
      </c>
      <c r="C8" s="295" t="str">
        <f>IF(ISBLANK('Item List'!C6),"",'Item List'!C6)</f>
        <v>Lsum</v>
      </c>
      <c r="D8" s="296">
        <f>IF(ISBLANK('Item List'!D6),0,'Item List'!D6)</f>
        <v>1</v>
      </c>
      <c r="E8" s="146">
        <f>IF(ISBLANK('Item List'!E6),0,'Item List'!E6)</f>
        <v>5000</v>
      </c>
      <c r="F8" s="146">
        <f t="shared" si="5"/>
        <v>5000</v>
      </c>
      <c r="G8" s="168"/>
      <c r="H8" s="103">
        <f t="shared" si="5"/>
        <v>0</v>
      </c>
      <c r="I8" s="169"/>
      <c r="J8" s="103">
        <f t="shared" si="0"/>
        <v>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Remove and Replace Brick Pavers</v>
      </c>
      <c r="C9" s="295" t="str">
        <f>IF(ISBLANK('Item List'!C7),"",'Item List'!C7)</f>
        <v>S.F.</v>
      </c>
      <c r="D9" s="296">
        <f>IF(ISBLANK('Item List'!D7),0,'Item List'!D7)</f>
        <v>2680</v>
      </c>
      <c r="E9" s="146">
        <f>IF(ISBLANK('Item List'!E7),0,'Item List'!E7)</f>
        <v>20</v>
      </c>
      <c r="F9" s="146">
        <f t="shared" si="5"/>
        <v>53600</v>
      </c>
      <c r="G9" s="168"/>
      <c r="H9" s="103">
        <f t="shared" si="5"/>
        <v>0</v>
      </c>
      <c r="I9" s="169"/>
      <c r="J9" s="103">
        <f t="shared" si="0"/>
        <v>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Brick Pavers to be Furnished by Others</v>
      </c>
      <c r="C10" s="295" t="str">
        <f>IF(ISBLANK('Item List'!C8),"",'Item List'!C8)</f>
        <v>S.F.</v>
      </c>
      <c r="D10" s="296">
        <f>IF(ISBLANK('Item List'!D8),0,'Item List'!D8)</f>
        <v>500</v>
      </c>
      <c r="E10" s="146">
        <f>IF(ISBLANK('Item List'!E8),0,'Item List'!E8)</f>
        <v>10</v>
      </c>
      <c r="F10" s="146">
        <f t="shared" si="5"/>
        <v>5000</v>
      </c>
      <c r="G10" s="168"/>
      <c r="H10" s="103">
        <f t="shared" si="5"/>
        <v>0</v>
      </c>
      <c r="I10" s="169"/>
      <c r="J10" s="103">
        <f t="shared" si="0"/>
        <v>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 t="str">
        <f t="shared" si="6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5"/>
        <v>0</v>
      </c>
      <c r="G11" s="168"/>
      <c r="H11" s="103">
        <f t="shared" si="5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e">
        <f t="shared" si="6"/>
        <v>#VALUE!</v>
      </c>
      <c r="B12" s="349" t="s">
        <v>124</v>
      </c>
      <c r="C12" s="349" t="s">
        <v>116</v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350">
        <v>1535</v>
      </c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67600</v>
      </c>
      <c r="G30" s="110"/>
      <c r="H30" s="104" t="str">
        <f>IF(SUM(H6:H29)=0,"",SUM(H6:H29))</f>
        <v/>
      </c>
      <c r="I30" s="110"/>
      <c r="J30" s="104" t="str">
        <f>IF(SUM(J6:J29)=0,"",SUM(J6:J29))</f>
        <v/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O'Brien Civil Works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67600</v>
      </c>
      <c r="G31" s="109"/>
      <c r="H31" s="105" t="str">
        <f>IF(SUM(H6:H29)=0,"",SUM($D6*G6,$D7*G7,$D8*G8,$D9*G9,$D10*G10,$D11*G11,$D12*G12,$D13*G13,$D14*G14,$D15*G15,$D16*G16,$D17*G17,$D18*G18,$D19*G19,$D20*G20,$D21*G21,$D22*G22,$D23*G23,$D24*G24,$D25*G25,$D26*G26,$D27*G27,$D28*G28,$D29*G29))</f>
        <v/>
      </c>
      <c r="I31" s="109"/>
      <c r="J31" s="105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O'Brien Civil Works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O'Brien Civil Works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O'Brien Civil Works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O'Brien Civil Works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O'Brien Civil Works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O'Brien Civil Works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O'Brien Civil Works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O'Brien Civil Works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O'Brien Civil Works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O'Brien Civil Works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O'Brien Civil Works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O'Brien Civil Works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 xml:space="preserve">CW Streetscape Preservation - 2025   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Bituminous Pavement Removal (Various Depth)</v>
      </c>
      <c r="C5" s="145" t="str">
        <f>'Tabulation of Bids'!C6</f>
        <v>S.F.</v>
      </c>
      <c r="D5" s="145">
        <f>'Tabulation of Bids'!D6</f>
        <v>360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Concrete Pavement Removal (Various Depth)</v>
      </c>
      <c r="C6" s="145" t="str">
        <f>'Tabulation of Bids'!C7</f>
        <v>S.F.</v>
      </c>
      <c r="D6" s="145">
        <f>'Tabulation of Bids'!D7</f>
        <v>20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Traffic Control and Protection</v>
      </c>
      <c r="C7" s="145" t="str">
        <f>'Tabulation of Bids'!C8</f>
        <v>Lsum</v>
      </c>
      <c r="D7" s="145">
        <f>'Tabulation of Bids'!D8</f>
        <v>1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Remove and Replace Brick Pavers</v>
      </c>
      <c r="C8" s="145" t="str">
        <f>'Tabulation of Bids'!C9</f>
        <v>S.F.</v>
      </c>
      <c r="D8" s="145">
        <f>'Tabulation of Bids'!D9</f>
        <v>2680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Brick Pavers to be Furnished by Others</v>
      </c>
      <c r="C9" s="145" t="str">
        <f>'Tabulation of Bids'!C10</f>
        <v>S.F.</v>
      </c>
      <c r="D9" s="145">
        <f>'Tabulation of Bids'!D10</f>
        <v>500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e">
        <f>'Tabulation of Bids'!A12</f>
        <v>#VALUE!</v>
      </c>
      <c r="B11" s="160" t="str">
        <f>'Tabulation of Bids'!B12</f>
        <v>Square Feet Total</v>
      </c>
      <c r="C11" s="145" t="str">
        <f>'Tabulation of Bids'!C12</f>
        <v>S.F.</v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3"/>
      <c r="F2" s="374"/>
    </row>
    <row r="3" spans="1:6" s="98" customFormat="1" ht="15.75" customHeight="1" x14ac:dyDescent="0.2">
      <c r="A3" s="123"/>
      <c r="B3" s="126"/>
      <c r="C3" s="125" t="s">
        <v>14</v>
      </c>
      <c r="D3" s="375" t="s">
        <v>15</v>
      </c>
      <c r="E3" s="375"/>
      <c r="F3" s="376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1" t="str">
        <f>'Tabulation of Bids'!$A$3</f>
        <v xml:space="preserve">CW Streetscape Preservation - 2025   </v>
      </c>
      <c r="E4" s="371"/>
      <c r="F4" s="372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Bituminous Pavement Removal (Various Depth)</v>
      </c>
      <c r="C16" s="96" t="str">
        <f>'Tabulation of Bids'!$C6</f>
        <v>S.F.</v>
      </c>
      <c r="D16" s="211">
        <f>'Tabulation of Bids'!$D6</f>
        <v>360</v>
      </c>
      <c r="E16" s="246">
        <f>'Tabulation of Bids'!$E6</f>
        <v>10</v>
      </c>
      <c r="F16" s="327">
        <f>D16*E16</f>
        <v>3600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Concrete Pavement Removal (Various Depth)</v>
      </c>
      <c r="C17" s="96" t="str">
        <f>'Tabulation of Bids'!$C7</f>
        <v>S.F.</v>
      </c>
      <c r="D17" s="97">
        <f>'Tabulation of Bids'!$D7</f>
        <v>20</v>
      </c>
      <c r="E17" s="241">
        <f>'Tabulation of Bids'!$E7</f>
        <v>20</v>
      </c>
      <c r="F17" s="328">
        <f t="shared" ref="F17:F32" si="0">D17*E17</f>
        <v>400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Traffic Control and Protection</v>
      </c>
      <c r="C18" s="96" t="str">
        <f>'Tabulation of Bids'!$C8</f>
        <v>Lsum</v>
      </c>
      <c r="D18" s="97">
        <f>'Tabulation of Bids'!$D8</f>
        <v>1</v>
      </c>
      <c r="E18" s="241">
        <f>'Tabulation of Bids'!$E8</f>
        <v>5000</v>
      </c>
      <c r="F18" s="328">
        <f t="shared" si="0"/>
        <v>5000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Remove and Replace Brick Pavers</v>
      </c>
      <c r="C19" s="96" t="str">
        <f>'Tabulation of Bids'!$C9</f>
        <v>S.F.</v>
      </c>
      <c r="D19" s="97">
        <f>'Tabulation of Bids'!$D9</f>
        <v>2680</v>
      </c>
      <c r="E19" s="241">
        <f>'Tabulation of Bids'!$E9</f>
        <v>20</v>
      </c>
      <c r="F19" s="328">
        <f t="shared" si="0"/>
        <v>53600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Brick Pavers to be Furnished by Others</v>
      </c>
      <c r="C20" s="96" t="str">
        <f>'Tabulation of Bids'!$C10</f>
        <v>S.F.</v>
      </c>
      <c r="D20" s="97">
        <f>'Tabulation of Bids'!$D10</f>
        <v>500</v>
      </c>
      <c r="E20" s="241">
        <f>'Tabulation of Bids'!$E10</f>
        <v>10</v>
      </c>
      <c r="F20" s="328">
        <f t="shared" si="0"/>
        <v>5000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28">
        <f t="shared" si="0"/>
        <v>0</v>
      </c>
    </row>
    <row r="22" spans="1:6" s="102" customFormat="1" ht="20.45" customHeight="1" x14ac:dyDescent="0.2">
      <c r="A22" s="95" t="e">
        <f>'Tabulation of Bids'!$A12</f>
        <v>#VALUE!</v>
      </c>
      <c r="B22" s="106" t="str">
        <f>'Tabulation of Bids'!$B12</f>
        <v>Square Feet Total</v>
      </c>
      <c r="C22" s="96" t="str">
        <f>'Tabulation of Bids'!$C12</f>
        <v>S.F.</v>
      </c>
      <c r="D22" s="97">
        <f>'Tabulation of Bids'!$D12</f>
        <v>0</v>
      </c>
      <c r="E22" s="241">
        <f>'Tabulation of Bids'!$E12</f>
        <v>0</v>
      </c>
      <c r="F22" s="328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28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28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28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28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67600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9">
        <f>E2</f>
        <v>0</v>
      </c>
      <c r="F47" s="370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1" t="str">
        <f>D4</f>
        <v xml:space="preserve">CW Streetscape Preservation - 2025   </v>
      </c>
      <c r="E49" s="371"/>
      <c r="F49" s="372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67600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9">
        <f>E47</f>
        <v>0</v>
      </c>
      <c r="F92" s="370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1" t="str">
        <f>D49</f>
        <v xml:space="preserve">CW Streetscape Preservation - 2025   </v>
      </c>
      <c r="E94" s="371"/>
      <c r="F94" s="372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67600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9">
        <f>E92</f>
        <v>0</v>
      </c>
      <c r="F137" s="370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1" t="str">
        <f>D94</f>
        <v xml:space="preserve">CW Streetscape Preservation - 2025   </v>
      </c>
      <c r="E139" s="371"/>
      <c r="F139" s="372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67600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9">
        <f>E137</f>
        <v>0</v>
      </c>
      <c r="F182" s="370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1" t="str">
        <f>D139</f>
        <v xml:space="preserve">CW Streetscape Preservation - 2025   </v>
      </c>
      <c r="E184" s="371"/>
      <c r="F184" s="372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67600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9">
        <f>E182</f>
        <v>0</v>
      </c>
      <c r="F227" s="370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1" t="str">
        <f>D184</f>
        <v xml:space="preserve">CW Streetscape Preservation - 2025   </v>
      </c>
      <c r="E229" s="371"/>
      <c r="F229" s="372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67600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9">
        <f>E227</f>
        <v>0</v>
      </c>
      <c r="F272" s="370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1" t="str">
        <f>D229</f>
        <v xml:space="preserve">CW Streetscape Preservation - 2025   </v>
      </c>
      <c r="E274" s="371"/>
      <c r="F274" s="372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67600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9">
        <f>E272</f>
        <v>0</v>
      </c>
      <c r="F317" s="370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1" t="str">
        <f>D274</f>
        <v xml:space="preserve">CW Streetscape Preservation - 2025   </v>
      </c>
      <c r="E319" s="371"/>
      <c r="F319" s="372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67600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9">
        <f>E317</f>
        <v>0</v>
      </c>
      <c r="F362" s="370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1" t="str">
        <f>D319</f>
        <v xml:space="preserve">CW Streetscape Preservation - 2025   </v>
      </c>
      <c r="E364" s="371"/>
      <c r="F364" s="372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67600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9">
        <f>E362</f>
        <v>0</v>
      </c>
      <c r="F407" s="370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1" t="str">
        <f>D364</f>
        <v xml:space="preserve">CW Streetscape Preservation - 2025   </v>
      </c>
      <c r="E409" s="371"/>
      <c r="F409" s="372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67600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9">
        <f>E407</f>
        <v>0</v>
      </c>
      <c r="F452" s="370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1" t="str">
        <f>D409</f>
        <v xml:space="preserve">CW Streetscape Preservation - 2025   </v>
      </c>
      <c r="E454" s="371"/>
      <c r="F454" s="372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67600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9">
        <f>E452</f>
        <v>0</v>
      </c>
      <c r="F497" s="370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1" t="str">
        <f>D454</f>
        <v xml:space="preserve">CW Streetscape Preservation - 2025   </v>
      </c>
      <c r="E499" s="371"/>
      <c r="F499" s="372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67600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07" zoomScaleNormal="100" workbookViewId="0">
      <selection activeCell="T617" sqref="T616:T617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9" t="str">
        <f>IF(A55="",IF(ISNUMBER(J37),"ENGINEER'S PAYMENT ESTIMATE","ENGINEER'S FINAL PAYMENT ESTIMATE"),A49)</f>
        <v>ENGINEER'S FINAL PAYMENT ESTIMATE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O'Brien Civil Works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Mt. Morris, IL Bid Bond</v>
      </c>
      <c r="C4" s="12"/>
      <c r="D4" s="12"/>
      <c r="E4" s="12"/>
      <c r="F4" s="12"/>
      <c r="G4" s="12"/>
      <c r="H4" s="14"/>
      <c r="I4" s="377"/>
      <c r="J4" s="377"/>
      <c r="K4" s="37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Bituminous Pavement Removal (Various Depth)</v>
      </c>
      <c r="C7" s="307">
        <f>IF('Tabulation of Bids'!D6=0,"",'Tabulation of Bids'!D6)</f>
        <v>360</v>
      </c>
      <c r="D7" s="308" t="str">
        <f>IF(ISBLANK('Tabulation of Bids'!C6),"",'Tabulation of Bids'!C6)</f>
        <v>S.F.</v>
      </c>
      <c r="E7" s="263" t="str">
        <f>IF(J7 = "","",J7*C7)</f>
        <v/>
      </c>
      <c r="F7" s="264" t="str">
        <f t="shared" ref="F7:F23" si="0">IF((H7&gt;C7),H7-C7,"")</f>
        <v/>
      </c>
      <c r="G7" s="296">
        <f t="shared" ref="G7:G30" si="1">IF($K$48="BLR 6303",IF(C7&gt;H7,C7-H7,""),"")</f>
        <v>360</v>
      </c>
      <c r="H7" s="167"/>
      <c r="I7" s="136" t="str">
        <f>IF(ISBLANK(H7),"",D7)</f>
        <v/>
      </c>
      <c r="J7" s="134" t="str">
        <f>IF(ISBLANK('Tabulation of Bids'!G6),"",'Tabulation of Bids'!G6)</f>
        <v/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Concrete Pavement Removal (Various Depth)</v>
      </c>
      <c r="C8" s="307">
        <f>IF('Tabulation of Bids'!D7=0,"",'Tabulation of Bids'!D7)</f>
        <v>20</v>
      </c>
      <c r="D8" s="311" t="str">
        <f>IF(ISBLANK('Tabulation of Bids'!C7),"",'Tabulation of Bids'!C7)</f>
        <v>S.F.</v>
      </c>
      <c r="E8" s="267" t="str">
        <f t="shared" ref="E8:E23" si="2">IF(J8 = "","",J8*C8)</f>
        <v/>
      </c>
      <c r="F8" s="268" t="str">
        <f t="shared" si="0"/>
        <v/>
      </c>
      <c r="G8" s="296">
        <f t="shared" si="1"/>
        <v>20</v>
      </c>
      <c r="H8" s="167"/>
      <c r="I8" s="136" t="str">
        <f t="shared" ref="I8:I23" si="3">IF(ISBLANK(H8),"",D8)</f>
        <v/>
      </c>
      <c r="J8" s="134" t="str">
        <f>IF(ISBLANK('Tabulation of Bids'!G7),"",'Tabulation of Bids'!G7)</f>
        <v/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Traffic Control and Protection</v>
      </c>
      <c r="C9" s="307">
        <f>IF('Tabulation of Bids'!D8=0,"",'Tabulation of Bids'!D8)</f>
        <v>1</v>
      </c>
      <c r="D9" s="311" t="str">
        <f>IF(ISBLANK('Tabulation of Bids'!C8),"",'Tabulation of Bids'!C8)</f>
        <v>Lsum</v>
      </c>
      <c r="E9" s="267" t="str">
        <f t="shared" si="2"/>
        <v/>
      </c>
      <c r="F9" s="268" t="str">
        <f t="shared" si="0"/>
        <v/>
      </c>
      <c r="G9" s="296">
        <f t="shared" si="1"/>
        <v>1</v>
      </c>
      <c r="H9" s="167"/>
      <c r="I9" s="136" t="str">
        <f t="shared" si="3"/>
        <v/>
      </c>
      <c r="J9" s="134" t="str">
        <f>IF(ISBLANK('Tabulation of Bids'!G8),"",'Tabulation of Bids'!G8)</f>
        <v/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Remove and Replace Brick Pavers</v>
      </c>
      <c r="C10" s="307">
        <f>IF('Tabulation of Bids'!D9=0,"",'Tabulation of Bids'!D9)</f>
        <v>2680</v>
      </c>
      <c r="D10" s="311" t="str">
        <f>IF(ISBLANK('Tabulation of Bids'!C9),"",'Tabulation of Bids'!C9)</f>
        <v>S.F.</v>
      </c>
      <c r="E10" s="267" t="str">
        <f t="shared" si="2"/>
        <v/>
      </c>
      <c r="F10" s="268" t="str">
        <f t="shared" si="0"/>
        <v/>
      </c>
      <c r="G10" s="296">
        <f t="shared" si="1"/>
        <v>2680</v>
      </c>
      <c r="H10" s="167"/>
      <c r="I10" s="136" t="str">
        <f t="shared" si="3"/>
        <v/>
      </c>
      <c r="J10" s="134" t="str">
        <f>IF(ISBLANK('Tabulation of Bids'!G9),"",'Tabulation of Bids'!G9)</f>
        <v/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Brick Pavers to be Furnished by Others</v>
      </c>
      <c r="C11" s="307">
        <f>IF('Tabulation of Bids'!D10=0,"",'Tabulation of Bids'!D10)</f>
        <v>500</v>
      </c>
      <c r="D11" s="311" t="str">
        <f>IF(ISBLANK('Tabulation of Bids'!C10),"",'Tabulation of Bids'!C10)</f>
        <v>S.F.</v>
      </c>
      <c r="E11" s="267" t="str">
        <f t="shared" si="2"/>
        <v/>
      </c>
      <c r="F11" s="268" t="str">
        <f t="shared" si="0"/>
        <v/>
      </c>
      <c r="G11" s="296">
        <f t="shared" si="1"/>
        <v>500</v>
      </c>
      <c r="H11" s="167"/>
      <c r="I11" s="136" t="str">
        <f t="shared" si="3"/>
        <v/>
      </c>
      <c r="J11" s="134" t="str">
        <f>IF(ISBLANK('Tabulation of Bids'!G10),"",'Tabulation of Bids'!G10)</f>
        <v/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 t="str">
        <f>IF(ISBLANK('Tabulation of Bids'!A11),"",'Tabulation of Bids'!A11)</f>
        <v/>
      </c>
      <c r="B12" s="310" t="str">
        <f>IF(ISBLANK('Tabulation of Bids'!B11),"",'Tabulation of Bids'!B11)</f>
        <v/>
      </c>
      <c r="C12" s="307" t="str">
        <f>IF('Tabulation of Bids'!D11=0,"",'Tabulation of Bids'!D11)</f>
        <v/>
      </c>
      <c r="D12" s="311" t="str">
        <f>IF(ISBLANK('Tabulation of Bids'!C11),"",'Tabulation of Bids'!C11)</f>
        <v/>
      </c>
      <c r="E12" s="267" t="str">
        <f t="shared" si="2"/>
        <v/>
      </c>
      <c r="F12" s="268" t="str">
        <f t="shared" si="0"/>
        <v/>
      </c>
      <c r="G12" s="296" t="str">
        <f t="shared" si="1"/>
        <v/>
      </c>
      <c r="H12" s="167"/>
      <c r="I12" s="136" t="str">
        <f t="shared" si="3"/>
        <v/>
      </c>
      <c r="J12" s="134" t="str">
        <f>IF(ISBLANK('Tabulation of Bids'!G11),"",'Tabulation of Bids'!G11)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 t="e">
        <f>IF(ISBLANK('Tabulation of Bids'!A12),"",'Tabulation of Bids'!A12)</f>
        <v>#VALUE!</v>
      </c>
      <c r="B13" s="310" t="str">
        <f>IF(ISBLANK('Tabulation of Bids'!B12),"",'Tabulation of Bids'!B12)</f>
        <v>Square Feet Total</v>
      </c>
      <c r="C13" s="307" t="str">
        <f>IF('Tabulation of Bids'!D12=0,"",'Tabulation of Bids'!D12)</f>
        <v/>
      </c>
      <c r="D13" s="311" t="str">
        <f>IF(ISBLANK('Tabulation of Bids'!C12),"",'Tabulation of Bids'!C12)</f>
        <v>S.F.</v>
      </c>
      <c r="E13" s="267" t="e">
        <f t="shared" si="2"/>
        <v>#VALUE!</v>
      </c>
      <c r="F13" s="268" t="str">
        <f t="shared" si="0"/>
        <v/>
      </c>
      <c r="G13" s="296" t="str">
        <f t="shared" si="1"/>
        <v/>
      </c>
      <c r="H13" s="167"/>
      <c r="I13" s="136" t="str">
        <f t="shared" si="3"/>
        <v/>
      </c>
      <c r="J13" s="134">
        <f>IF(ISBLANK('Tabulation of Bids'!G12),"",'Tabulation of Bids'!G12)</f>
        <v>1535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 t="str">
        <f>IF(ISBLANK('Tabulation of Bids'!A13),"",'Tabulation of Bids'!A13)</f>
        <v/>
      </c>
      <c r="B14" s="310" t="str">
        <f>IF(ISBLANK('Tabulation of Bids'!B13),"",'Tabulation of Bids'!B13)</f>
        <v/>
      </c>
      <c r="C14" s="307" t="str">
        <f>IF('Tabulation of Bids'!D13=0,"",'Tabulation of Bids'!D13)</f>
        <v/>
      </c>
      <c r="D14" s="311" t="str">
        <f>IF(ISBLANK('Tabulation of Bids'!C13),"",'Tabulation of Bids'!C13)</f>
        <v/>
      </c>
      <c r="E14" s="267" t="str">
        <f t="shared" si="2"/>
        <v/>
      </c>
      <c r="F14" s="268" t="str">
        <f t="shared" si="0"/>
        <v/>
      </c>
      <c r="G14" s="296" t="str">
        <f t="shared" si="1"/>
        <v/>
      </c>
      <c r="H14" s="167"/>
      <c r="I14" s="136" t="str">
        <f t="shared" si="3"/>
        <v/>
      </c>
      <c r="J14" s="134" t="str">
        <f>IF(ISBLANK('Tabulation of Bids'!G13),"",'Tabulation of Bids'!G13)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 t="str">
        <f>IF(ISBLANK('Tabulation of Bids'!A14),"",'Tabulation of Bids'!A14)</f>
        <v/>
      </c>
      <c r="B15" s="310" t="str">
        <f>IF(ISBLANK('Tabulation of Bids'!B14),"",'Tabulation of Bids'!B14)</f>
        <v/>
      </c>
      <c r="C15" s="307" t="str">
        <f>IF('Tabulation of Bids'!D14=0,"",'Tabulation of Bids'!D14)</f>
        <v/>
      </c>
      <c r="D15" s="311" t="str">
        <f>IF(ISBLANK('Tabulation of Bids'!C14),"",'Tabulation of Bids'!C14)</f>
        <v/>
      </c>
      <c r="E15" s="267" t="str">
        <f t="shared" si="2"/>
        <v/>
      </c>
      <c r="F15" s="268" t="str">
        <f t="shared" si="0"/>
        <v/>
      </c>
      <c r="G15" s="296" t="str">
        <f t="shared" si="1"/>
        <v/>
      </c>
      <c r="H15" s="167"/>
      <c r="I15" s="136" t="str">
        <f t="shared" si="3"/>
        <v/>
      </c>
      <c r="J15" s="134" t="str">
        <f>IF(ISBLANK('Tabulation of Bids'!G14),"",'Tabulation of Bids'!G14)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 t="str">
        <f>IF(ISBLANK('Tabulation of Bids'!A15),"",'Tabulation of Bids'!A15)</f>
        <v/>
      </c>
      <c r="B16" s="310" t="str">
        <f>IF(ISBLANK('Tabulation of Bids'!B15),"",'Tabulation of Bids'!B15)</f>
        <v/>
      </c>
      <c r="C16" s="307" t="str">
        <f>IF('Tabulation of Bids'!D15=0,"",'Tabulation of Bids'!D15)</f>
        <v/>
      </c>
      <c r="D16" s="311" t="str">
        <f>IF(ISBLANK('Tabulation of Bids'!C15),"",'Tabulation of Bids'!C15)</f>
        <v/>
      </c>
      <c r="E16" s="267" t="str">
        <f t="shared" si="2"/>
        <v/>
      </c>
      <c r="F16" s="268" t="str">
        <f t="shared" si="0"/>
        <v/>
      </c>
      <c r="G16" s="296" t="str">
        <f t="shared" si="1"/>
        <v/>
      </c>
      <c r="H16" s="167"/>
      <c r="I16" s="136" t="str">
        <f t="shared" si="3"/>
        <v/>
      </c>
      <c r="J16" s="134" t="str">
        <f>IF(ISBLANK('Tabulation of Bids'!G15),"",'Tabulation of Bids'!G15)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 t="str">
        <f>IF(ISBLANK('Tabulation of Bids'!A16),"",'Tabulation of Bids'!A16)</f>
        <v/>
      </c>
      <c r="B17" s="310" t="str">
        <f>IF(ISBLANK('Tabulation of Bids'!B16),"",'Tabulation of Bids'!B16)</f>
        <v/>
      </c>
      <c r="C17" s="307" t="str">
        <f>IF('Tabulation of Bids'!D16=0,"",'Tabulation of Bids'!D16)</f>
        <v/>
      </c>
      <c r="D17" s="311" t="str">
        <f>IF(ISBLANK('Tabulation of Bids'!C16),"",'Tabulation of Bids'!C16)</f>
        <v/>
      </c>
      <c r="E17" s="267" t="str">
        <f t="shared" si="2"/>
        <v/>
      </c>
      <c r="F17" s="268" t="str">
        <f t="shared" si="0"/>
        <v/>
      </c>
      <c r="G17" s="296" t="str">
        <f t="shared" si="1"/>
        <v/>
      </c>
      <c r="H17" s="167"/>
      <c r="I17" s="136" t="str">
        <f t="shared" si="3"/>
        <v/>
      </c>
      <c r="J17" s="134" t="str">
        <f>IF(ISBLANK('Tabulation of Bids'!G16),"",'Tabulation of Bids'!G16)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 t="e">
        <f>SUM(E7:E30)</f>
        <v>#VALUE!</v>
      </c>
      <c r="F31" s="26"/>
      <c r="G31" s="36"/>
      <c r="H31" s="46"/>
      <c r="I31" s="36"/>
      <c r="J31" s="25"/>
      <c r="K31" s="25" t="str">
        <f>IF(ISNUMBER(E31),SUM(K7:K30),"")</f>
        <v/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9" t="str">
        <f>IF(A104="",IF(ISNUMBER(J86),"ENGINEER'S PAYMENT ESTIMATE","ENGINEER'S FINAL PAYMENT ESTIMATE"),A98)</f>
        <v>ENGINEER'S FINAL PAYMENT ESTIMATE</v>
      </c>
      <c r="B49" s="379"/>
      <c r="C49" s="379"/>
      <c r="D49" s="379"/>
      <c r="E49" s="379"/>
      <c r="F49" s="379"/>
      <c r="G49" s="379"/>
      <c r="H49" s="379"/>
      <c r="I49" s="379"/>
      <c r="J49" s="379"/>
      <c r="K49" s="379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O'Brien Civil Works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Mt. Morris, IL Bid Bond</v>
      </c>
      <c r="C52" s="12"/>
      <c r="D52" s="12"/>
      <c r="E52" s="12"/>
      <c r="F52" s="12"/>
      <c r="G52" s="12"/>
      <c r="H52" s="14"/>
      <c r="I52" s="377"/>
      <c r="J52" s="377"/>
      <c r="K52" s="377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 t="e">
        <f>SUM(E55:E78)+SUM(E7:E30)</f>
        <v>#VALUE!</v>
      </c>
      <c r="F79" s="26"/>
      <c r="G79" s="36"/>
      <c r="H79" s="46"/>
      <c r="I79" s="36"/>
      <c r="J79" s="25"/>
      <c r="K79" s="25" t="str">
        <f>IF(ISNUMBER(E79),SUM(K7:K30)+SUM(K55:K78),"")</f>
        <v/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8" t="str">
        <f>IF(A153="",IF(ISNUMBER(J135),"ENGINEER'S PAYMENT ESTIMATE","ENGINEER'S FINAL PAYMENT ESTIMATE"),A147)</f>
        <v>ENGINEER'S FINAL PAYMENT ESTIMATE</v>
      </c>
      <c r="B98" s="378"/>
      <c r="C98" s="378"/>
      <c r="D98" s="378"/>
      <c r="E98" s="378"/>
      <c r="F98" s="378"/>
      <c r="G98" s="378"/>
      <c r="H98" s="378"/>
      <c r="I98" s="378"/>
      <c r="J98" s="378"/>
      <c r="K98" s="378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O'Brien Civil Works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Mt. Morris, IL Bid Bond</v>
      </c>
      <c r="C101" s="12"/>
      <c r="D101" s="12"/>
      <c r="E101" s="12"/>
      <c r="F101" s="12"/>
      <c r="G101" s="12"/>
      <c r="H101" s="14"/>
      <c r="I101" s="377"/>
      <c r="J101" s="377"/>
      <c r="K101" s="377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 t="e">
        <f>SUM(E104:E127)+SUM(E55:E78)+SUM(E7:E30)</f>
        <v>#VALUE!</v>
      </c>
      <c r="F128" s="26"/>
      <c r="G128" s="36"/>
      <c r="H128" s="46"/>
      <c r="I128" s="36"/>
      <c r="J128" s="25"/>
      <c r="K128" s="25" t="str">
        <f>IF(ISNUMBER(E128),SUM(K7:K30)+SUM(K55:K78)+SUM(K104:K127),"")</f>
        <v/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8" t="str">
        <f>IF(A202="",IF(ISNUMBER(J184),"ENGINEER'S PAYMENT ESTIMATE","ENGINEER'S FINAL PAYMENT ESTIMATE"),A196)</f>
        <v>ENGINEER'S FINAL PAYMENT ESTIMATE</v>
      </c>
      <c r="B147" s="378"/>
      <c r="C147" s="378"/>
      <c r="D147" s="378"/>
      <c r="E147" s="378"/>
      <c r="F147" s="378"/>
      <c r="G147" s="378"/>
      <c r="H147" s="378"/>
      <c r="I147" s="378"/>
      <c r="J147" s="378"/>
      <c r="K147" s="378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O'Brien Civil Works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Mt. Morris, IL Bid Bond</v>
      </c>
      <c r="C150" s="12"/>
      <c r="D150" s="12"/>
      <c r="E150" s="12"/>
      <c r="F150" s="12"/>
      <c r="G150" s="12"/>
      <c r="H150" s="14"/>
      <c r="I150" s="377"/>
      <c r="J150" s="377"/>
      <c r="K150" s="377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 t="e">
        <f>SUM(E153:E176)+SUM(E104:E127)+SUM(E55:E78)+SUM(E7:E30)</f>
        <v>#VALUE!</v>
      </c>
      <c r="F177" s="26"/>
      <c r="G177" s="36"/>
      <c r="H177" s="46"/>
      <c r="I177" s="36"/>
      <c r="J177" s="25"/>
      <c r="K177" s="25" t="str">
        <f>IF(ISNUMBER(E177),SUM(K7:K30)+SUM(K55:K78)+SUM(K104:K127)+SUM(K153:K176),"")</f>
        <v/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8" t="str">
        <f>IF(A251="",IF(ISNUMBER(J233),"ENGINEER'S PAYMENT ESTIMATE","ENGINEER'S FINAL PAYMENT ESTIMATE"),A245)</f>
        <v>ENGINEER'S FINAL PAYMENT ESTIMATE</v>
      </c>
      <c r="B196" s="378"/>
      <c r="C196" s="378"/>
      <c r="D196" s="378"/>
      <c r="E196" s="378"/>
      <c r="F196" s="378"/>
      <c r="G196" s="378"/>
      <c r="H196" s="378"/>
      <c r="I196" s="378"/>
      <c r="J196" s="378"/>
      <c r="K196" s="378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O'Brien Civil Works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Mt. Morris, IL Bid Bond</v>
      </c>
      <c r="C199" s="12"/>
      <c r="D199" s="12"/>
      <c r="E199" s="12"/>
      <c r="F199" s="12"/>
      <c r="G199" s="12"/>
      <c r="H199" s="14"/>
      <c r="I199" s="377"/>
      <c r="J199" s="377"/>
      <c r="K199" s="377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 t="e">
        <f>SUM(E202:E225)+SUM(E153:E176)+SUM(E104:E127)+SUM(E55:E78)+SUM(E7:E30)</f>
        <v>#VALUE!</v>
      </c>
      <c r="F226" s="26"/>
      <c r="G226" s="36"/>
      <c r="H226" s="46"/>
      <c r="I226" s="36"/>
      <c r="J226" s="25"/>
      <c r="K226" s="25" t="str">
        <f>IF(ISNUMBER(E226),SUM(K7:K30)+SUM(K55:K78)+SUM(K104:K127)+SUM(K153:K176)+SUM(K202:K225),"")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8" t="str">
        <f>IF(A300="",IF(ISNUMBER(J282),"ENGINEER'S PAYMENT ESTIMATE","ENGINEER'S FINAL PAYMENT ESTIMATE"),A294)</f>
        <v>ENGINEER'S FINAL PAYMENT ESTIMATE</v>
      </c>
      <c r="B245" s="378"/>
      <c r="C245" s="378"/>
      <c r="D245" s="378"/>
      <c r="E245" s="378"/>
      <c r="F245" s="378"/>
      <c r="G245" s="378"/>
      <c r="H245" s="378"/>
      <c r="I245" s="378"/>
      <c r="J245" s="378"/>
      <c r="K245" s="378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O'Brien Civil Works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Mt. Morris, IL Bid Bond</v>
      </c>
      <c r="C248" s="12"/>
      <c r="D248" s="12"/>
      <c r="E248" s="12"/>
      <c r="F248" s="12"/>
      <c r="G248" s="12"/>
      <c r="H248" s="14"/>
      <c r="I248" s="377"/>
      <c r="J248" s="377"/>
      <c r="K248" s="377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 t="e">
        <f>SUM(E251:E274)+SUM(E202:E225)+SUM(E153:E176)+SUM(E104:E127)+SUM(E55:E78)+SUM(E7:E30)</f>
        <v>#VALUE!</v>
      </c>
      <c r="F275" s="26"/>
      <c r="G275" s="36"/>
      <c r="H275" s="46"/>
      <c r="I275" s="36"/>
      <c r="J275" s="25"/>
      <c r="K275" s="25" t="str">
        <f>IF(ISNUMBER(E275),SUM(K7:K30)+SUM(K55:K78)+SUM(K104:K127)+SUM(K153:K176)+SUM(K202:K225)+SUM(K251:K274),"")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8" t="str">
        <f>IF(A349="",IF(ISNUMBER(J331),"ENGINEER'S PAYMENT ESTIMATE","ENGINEER'S FINAL PAYMENT ESTIMATE"),A343)</f>
        <v>ENGINEER'S FINAL PAYMENT ESTIMATE</v>
      </c>
      <c r="B294" s="378"/>
      <c r="C294" s="378"/>
      <c r="D294" s="378"/>
      <c r="E294" s="378"/>
      <c r="F294" s="378"/>
      <c r="G294" s="378"/>
      <c r="H294" s="378"/>
      <c r="I294" s="378"/>
      <c r="J294" s="378"/>
      <c r="K294" s="378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O'Brien Civil Works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Mt. Morris, IL Bid Bond</v>
      </c>
      <c r="C297" s="12"/>
      <c r="D297" s="12"/>
      <c r="E297" s="12"/>
      <c r="F297" s="12"/>
      <c r="G297" s="12"/>
      <c r="H297" s="14"/>
      <c r="I297" s="377"/>
      <c r="J297" s="377"/>
      <c r="K297" s="377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 t="e">
        <f>SUM(E300:E323)+SUM(E251:E274)+SUM(E202:E225)+SUM(E153:E176)+SUM(E104:E127)+SUM(E55:E78)+SUM(E7:E30)</f>
        <v>#VALUE!</v>
      </c>
      <c r="F324" s="26"/>
      <c r="G324" s="36"/>
      <c r="H324" s="46"/>
      <c r="I324" s="36"/>
      <c r="J324" s="25"/>
      <c r="K324" s="25" t="str">
        <f>IF(ISNUMBER(E324),SUM(K7:K30)+SUM(K55:K78)+SUM(K104:K127)+SUM(K153:K176)+SUM(K202:K225)+SUM(K251:K274)+SUM(K300:K323),"")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8" t="str">
        <f>IF(A398="",IF(ISNUMBER(J380),"ENGINEER'S PAYMENT ESTIMATE","ENGINEER'S FINAL PAYMENT ESTIMATE"),A392)</f>
        <v>ENGINEER'S FINAL PAYMENT ESTIMATE</v>
      </c>
      <c r="B343" s="378"/>
      <c r="C343" s="378"/>
      <c r="D343" s="378"/>
      <c r="E343" s="378"/>
      <c r="F343" s="378"/>
      <c r="G343" s="378"/>
      <c r="H343" s="378"/>
      <c r="I343" s="378"/>
      <c r="J343" s="378"/>
      <c r="K343" s="378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O'Brien Civil Works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Mt. Morris, IL Bid Bond</v>
      </c>
      <c r="C346" s="12"/>
      <c r="D346" s="12"/>
      <c r="E346" s="12"/>
      <c r="F346" s="12"/>
      <c r="G346" s="12"/>
      <c r="H346" s="14"/>
      <c r="I346" s="377"/>
      <c r="J346" s="377"/>
      <c r="K346" s="377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 t="e">
        <f>SUM(E349:E372)+SUM(E300:E323)+SUM(E251:E274)+SUM(E202:E225)+SUM(E153:E176)+SUM(E104:E127)+SUM(E55:E78)+SUM(E7:E30)</f>
        <v>#VALUE!</v>
      </c>
      <c r="F373" s="26"/>
      <c r="G373" s="36"/>
      <c r="H373" s="46"/>
      <c r="I373" s="36"/>
      <c r="J373" s="25"/>
      <c r="K373" s="25" t="str">
        <f>IF(ISNUMBER(E373),SUM(K7:K30)+SUM(K55:K78)+SUM(K104:K127)+SUM(K153:K176)+SUM(K202:K225)+SUM(K251:K274)+SUM(K300:K323)+SUM(K349:K372),"")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8" t="str">
        <f>IF(A447="",IF(ISNUMBER(J429),"ENGINEER'S PAYMENT ESTIMATE","ENGINEER'S FINAL PAYMENT ESTIMATE"),A441)</f>
        <v>ENGINEER'S FINAL PAYMENT ESTIMATE</v>
      </c>
      <c r="B392" s="378"/>
      <c r="C392" s="378"/>
      <c r="D392" s="378"/>
      <c r="E392" s="378"/>
      <c r="F392" s="378"/>
      <c r="G392" s="378"/>
      <c r="H392" s="378"/>
      <c r="I392" s="378"/>
      <c r="J392" s="378"/>
      <c r="K392" s="378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O'Brien Civil Works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Mt. Morris, IL Bid Bond</v>
      </c>
      <c r="C395" s="12"/>
      <c r="D395" s="12"/>
      <c r="E395" s="12"/>
      <c r="F395" s="12"/>
      <c r="G395" s="12"/>
      <c r="H395" s="14"/>
      <c r="I395" s="377"/>
      <c r="J395" s="377"/>
      <c r="K395" s="377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 t="e">
        <f>SUM(E398:E421)+SUM(E349:E372)+SUM(E300:E323)+SUM(E251:E274)+SUM(E202:E225)+SUM(E153:E176)+SUM(E104:E127)+SUM(E55:E78)+SUM(E7:E30)</f>
        <v>#VALUE!</v>
      </c>
      <c r="F422" s="26"/>
      <c r="G422" s="36"/>
      <c r="H422" s="46"/>
      <c r="I422" s="36"/>
      <c r="J422" s="25"/>
      <c r="K422" s="25" t="str">
        <f>IF(ISNUMBER(E422),SUM(K7:K30)+SUM(K55:K78)+SUM(K104:K127)+SUM(K153:K176)+SUM(K202:K225)+SUM(K251:K274)+SUM(K300:K323)+SUM(K349:K372)+SUM(K398:K421)+SUM(K447:K470)+SUM(K398:K421),"")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8" t="str">
        <f>IF(A496="",IF(ISNUMBER(J478),"ENGINEER'S PAYMENT ESTIMATE","ENGINEER'S FINAL PAYMENT ESTIMATE"),A490)</f>
        <v>ENGINEER'S FINAL PAYMENT ESTIMATE</v>
      </c>
      <c r="B441" s="378"/>
      <c r="C441" s="378"/>
      <c r="D441" s="378"/>
      <c r="E441" s="378"/>
      <c r="F441" s="378"/>
      <c r="G441" s="378"/>
      <c r="H441" s="378"/>
      <c r="I441" s="378"/>
      <c r="J441" s="378"/>
      <c r="K441" s="378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O'Brien Civil Works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Mt. Morris, IL Bid Bond</v>
      </c>
      <c r="C444" s="12"/>
      <c r="D444" s="12"/>
      <c r="E444" s="12"/>
      <c r="F444" s="12"/>
      <c r="G444" s="12"/>
      <c r="H444" s="14"/>
      <c r="I444" s="377"/>
      <c r="J444" s="377"/>
      <c r="K444" s="377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 t="e">
        <f>SUM(E447:E470)+SUM(E398:E421)+SUM(E349:E372)+SUM(E300:E323)+SUM(E251:E274)+SUM(E202:E225)+SUM(E153:E176)+SUM(E104:E127)+SUM(E55:E78)+SUM(E7:E30)</f>
        <v>#VALUE!</v>
      </c>
      <c r="F471" s="26"/>
      <c r="G471" s="36"/>
      <c r="H471" s="46"/>
      <c r="I471" s="36"/>
      <c r="J471" s="25"/>
      <c r="K471" s="25" t="str">
        <f>IF(ISNUMBER(E471),SUM(K7:K30)+SUM(K55:K78)+SUM(K104:K127)+SUM(K153:K176)+SUM(K202:K225)+SUM(K251:K274)+SUM(K300:K323)+SUM(K349:K372)+SUM(K398:K421)+SUM(K447:K470),"")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8" t="str">
        <f>IF(A545="",IF(ISNUMBER(J527),"ENGINEER'S PAYMENT ESTIMATE","ENGINEER'S FINAL PAYMENT ESTIMATE"),A539)</f>
        <v>ENGINEER'S FINAL PAYMENT ESTIMATE</v>
      </c>
      <c r="B490" s="378"/>
      <c r="C490" s="378"/>
      <c r="D490" s="378"/>
      <c r="E490" s="378"/>
      <c r="F490" s="378"/>
      <c r="G490" s="378"/>
      <c r="H490" s="378"/>
      <c r="I490" s="378"/>
      <c r="J490" s="378"/>
      <c r="K490" s="378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O'Brien Civil Works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Mt. Morris, IL Bid Bond</v>
      </c>
      <c r="C493" s="12"/>
      <c r="D493" s="12"/>
      <c r="E493" s="12"/>
      <c r="F493" s="12"/>
      <c r="G493" s="12"/>
      <c r="H493" s="14"/>
      <c r="I493" s="377"/>
      <c r="J493" s="377"/>
      <c r="K493" s="377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 t="e">
        <f>SUM(E496:E519)+SUM(E447:E470)+SUM(E398:E421)+SUM(E349:E372)+SUM(E300:E323)+SUM(E251:E274)+SUM(E202:E225)+SUM(E153:E176)+SUM(E104:E127)+SUM(E55:E78)+SUM(E7:E30)</f>
        <v>#VALUE!</v>
      </c>
      <c r="F520" s="26"/>
      <c r="G520" s="36"/>
      <c r="H520" s="46"/>
      <c r="I520" s="36"/>
      <c r="J520" s="25"/>
      <c r="K520" s="25" t="str">
        <f>IF(ISNUMBER(E520),SUM(K7:K30)+SUM(K55:K78)+SUM(K104:K127)+SUM(K153:K176)+SUM(K202:K225)+SUM(K251:K274)+SUM(K300:K323)+SUM(K349:K372)+SUM(K398:K421)+SUM(K447:K470)+SUM(K496:K519),"")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8" t="str">
        <f>IF(A594="",IF(ISNUMBER(J576),"ENGINEER'S PAYMENT ESTIMATE","ENGINEER'S FINAL PAYMENT ESTIMATE"),A588)</f>
        <v>ENGINEER'S FINAL PAYMENT ESTIMATE</v>
      </c>
      <c r="B539" s="378"/>
      <c r="C539" s="378"/>
      <c r="D539" s="378"/>
      <c r="E539" s="378"/>
      <c r="F539" s="378"/>
      <c r="G539" s="378"/>
      <c r="H539" s="378"/>
      <c r="I539" s="378"/>
      <c r="J539" s="378"/>
      <c r="K539" s="378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O'Brien Civil Works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Mt. Morris, IL Bid Bond</v>
      </c>
      <c r="C542" s="12"/>
      <c r="D542" s="12"/>
      <c r="E542" s="12"/>
      <c r="F542" s="12"/>
      <c r="G542" s="12"/>
      <c r="H542" s="14"/>
      <c r="I542" s="377"/>
      <c r="J542" s="377"/>
      <c r="K542" s="377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 t="e">
        <f>SUM(E545:E568)+SUM(E496:E519)+SUM(E447:E470)+SUM(E398:E421)+SUM(E349:E372)+SUM(E300:E323)+SUM(E251:E274)+SUM(E202:E225)+SUM(E153:E176)+SUM(E104:E127)+SUM(E55:E78)+SUM(E7:E30)</f>
        <v>#VALUE!</v>
      </c>
      <c r="F569" s="26"/>
      <c r="G569" s="36"/>
      <c r="H569" s="46"/>
      <c r="I569" s="36"/>
      <c r="J569" s="25"/>
      <c r="K569" s="25" t="str">
        <f>IF(ISNUMBER(E569),SUM(K7:K30)+SUM(K55:K78)+SUM(K104:K127)+SUM(K153:K176)+SUM(K202:K225)+SUM(K251:K274)+SUM(K300:K323)+SUM(K349:K372)+SUM(K398:K421)+SUM(K447:K470)+SUM(K496:K519)+SUM(K545:K568),"")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8" t="str">
        <f>IF(A644="",IF(ISNUMBER(J625),"ENGINEER'S PAYMENT ESTIMATE","ENGINEER'S FINAL PAYMENT ESTIMATE"),A638)</f>
        <v>ENGINEER'S FINAL PAYMENT ESTIMATE</v>
      </c>
      <c r="B588" s="378"/>
      <c r="C588" s="378"/>
      <c r="D588" s="378"/>
      <c r="E588" s="378"/>
      <c r="F588" s="378"/>
      <c r="G588" s="378"/>
      <c r="H588" s="378"/>
      <c r="I588" s="378"/>
      <c r="J588" s="378"/>
      <c r="K588" s="378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O'Brien Civil Works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Mt. Morris, IL Bid Bond</v>
      </c>
      <c r="C591" s="12"/>
      <c r="D591" s="12"/>
      <c r="E591" s="12"/>
      <c r="F591" s="12"/>
      <c r="G591" s="12"/>
      <c r="H591" s="14"/>
      <c r="I591" s="377"/>
      <c r="J591" s="377"/>
      <c r="K591" s="377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 t="e">
        <f>SUM(E594:E617)+SUM(E545:E568)+SUM(E496:E519)+SUM(E447:E470)+SUM(E398:E421)+SUM(E349:E372)+SUM(E300:E323)+SUM(E251:E274)+SUM(E202:E225)+SUM(E153:E176)+SUM(E104:E127)+SUM(E55:E78)+SUM(E7:E30)</f>
        <v>#VALUE!</v>
      </c>
      <c r="F618" s="26"/>
      <c r="G618" s="36"/>
      <c r="H618" s="46"/>
      <c r="I618" s="36"/>
      <c r="J618" s="25"/>
      <c r="K618" s="25" t="str">
        <f>IF(ISNUMBER(E618),SUM(K7:K30)+SUM(K55:K78)+SUM(K104:K127)+SUM(K153:K176)+SUM(K202:K225)+SUM(K251:K274)+SUM(K300:K323)+SUM(K349:K372)+SUM(K398:K421)+SUM(K447:K470)+SUM(K496:K519)+SUM(K545:K568)+SUM(K594:K617),"")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3"/>
      <c r="G5" s="373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3" t="s">
        <v>102</v>
      </c>
      <c r="G7" s="371"/>
    </row>
    <row r="8" spans="1:7" x14ac:dyDescent="0.2">
      <c r="A8" s="67" t="s">
        <v>49</v>
      </c>
      <c r="B8" s="67"/>
      <c r="C8" s="67"/>
      <c r="D8" s="67"/>
      <c r="E8" s="68" t="s">
        <v>50</v>
      </c>
      <c r="F8" s="373">
        <v>1</v>
      </c>
      <c r="G8" s="373"/>
    </row>
    <row r="9" spans="1:7" x14ac:dyDescent="0.2">
      <c r="A9" s="67"/>
      <c r="B9" s="67"/>
      <c r="C9" s="67"/>
      <c r="D9" s="67"/>
      <c r="E9" s="68" t="s">
        <v>25</v>
      </c>
      <c r="F9" s="382"/>
      <c r="G9" s="382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5" t="str">
        <f>'Tabulation of Bids'!G1</f>
        <v>O'Brien Civil Works</v>
      </c>
      <c r="G10" s="375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4" t="s">
        <v>96</v>
      </c>
      <c r="B57" s="385"/>
      <c r="C57" s="385"/>
      <c r="D57" s="386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7"/>
      <c r="B58" s="388"/>
      <c r="C58" s="388"/>
      <c r="D58" s="389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0"/>
      <c r="B67" s="86" t="s">
        <v>64</v>
      </c>
      <c r="C67" s="86"/>
      <c r="D67" s="86"/>
      <c r="E67" s="86"/>
      <c r="F67" s="86"/>
      <c r="G67" s="86"/>
    </row>
    <row r="68" spans="1:7" x14ac:dyDescent="0.2">
      <c r="A68" s="381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0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1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0"/>
      <c r="B73" s="86" t="s">
        <v>67</v>
      </c>
      <c r="C73" s="86"/>
      <c r="D73" s="86"/>
      <c r="E73" s="86"/>
      <c r="F73" s="86"/>
      <c r="G73" s="86"/>
    </row>
    <row r="74" spans="1:7" x14ac:dyDescent="0.2">
      <c r="A74" s="381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2025-09-29T13:32:35Z</dcterms:modified>
</cp:coreProperties>
</file>