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bookViews>
    <workbookView xWindow="-2760" yWindow="825" windowWidth="13020" windowHeight="9090" tabRatio="606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19" r:id="rId5"/>
    <sheet name="Change Order p1" sheetId="7" r:id="rId6"/>
  </sheets>
  <definedNames>
    <definedName name="_xlnm.Print_Area" localSheetId="0">'Item List'!$A$1:$K$53</definedName>
    <definedName name="_xlnm.Print_Area" localSheetId="4">'Pay Estimate'!$A$1:$K$107</definedName>
    <definedName name="_xlnm.Print_Area" localSheetId="2">'Schedule of Prices'!$A$1:$F$82</definedName>
    <definedName name="_xlnm.Print_Area" localSheetId="1">'Tabulation of Bids'!$A$1:$L$83</definedName>
    <definedName name="_xlnm.Print_Titles" localSheetId="0">'Item List'!$A:$C</definedName>
    <definedName name="_xlnm.Print_Titles" localSheetId="2">'Schedule of Prices'!$1:$4</definedName>
    <definedName name="_xlnm.Print_Titles" localSheetId="1">'Tabulation of Bids'!$1:$5</definedName>
  </definedNames>
  <calcPr calcId="162913"/>
</workbook>
</file>

<file path=xl/calcChain.xml><?xml version="1.0" encoding="utf-8"?>
<calcChain xmlns="http://schemas.openxmlformats.org/spreadsheetml/2006/main">
  <c r="G94" i="16" l="1"/>
  <c r="F94" i="16" l="1"/>
  <c r="K45" i="16" l="1"/>
  <c r="K46" i="16"/>
  <c r="E94" i="16" l="1"/>
  <c r="J94" i="16" l="1"/>
  <c r="K19" i="16" l="1"/>
  <c r="I94" i="16" l="1"/>
  <c r="H94" i="16" l="1"/>
  <c r="I57" i="1" l="1"/>
  <c r="K57" i="1"/>
  <c r="K63" i="16" l="1"/>
  <c r="C60" i="1" l="1"/>
  <c r="C61" i="1"/>
  <c r="C62" i="1"/>
  <c r="C63" i="1"/>
  <c r="C64" i="1"/>
  <c r="C65" i="1"/>
  <c r="C66" i="1"/>
  <c r="C65" i="2" s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K56" i="16" l="1"/>
  <c r="K57" i="16"/>
  <c r="K58" i="16"/>
  <c r="K59" i="16"/>
  <c r="K60" i="16"/>
  <c r="K61" i="16"/>
  <c r="K62" i="16"/>
  <c r="K52" i="16"/>
  <c r="K53" i="16"/>
  <c r="K55" i="16"/>
  <c r="K47" i="16" l="1"/>
  <c r="K31" i="16"/>
  <c r="K32" i="16"/>
  <c r="K33" i="16"/>
  <c r="K34" i="16"/>
  <c r="K35" i="16"/>
  <c r="K36" i="16"/>
  <c r="K37" i="16"/>
  <c r="K38" i="16"/>
  <c r="K49" i="16" l="1"/>
  <c r="K50" i="16"/>
  <c r="K10" i="16" l="1"/>
  <c r="K11" i="16"/>
  <c r="K12" i="16"/>
  <c r="K13" i="16"/>
  <c r="K14" i="16"/>
  <c r="K15" i="16"/>
  <c r="K16" i="16"/>
  <c r="K17" i="16"/>
  <c r="K18" i="16"/>
  <c r="K20" i="16"/>
  <c r="K21" i="16"/>
  <c r="K22" i="16"/>
  <c r="K23" i="16"/>
  <c r="K24" i="16"/>
  <c r="K25" i="16"/>
  <c r="K26" i="16"/>
  <c r="K27" i="16"/>
  <c r="K28" i="16"/>
  <c r="K29" i="16"/>
  <c r="K30" i="16"/>
  <c r="K39" i="16"/>
  <c r="K40" i="16"/>
  <c r="K41" i="16"/>
  <c r="K42" i="16"/>
  <c r="K43" i="16"/>
  <c r="K44" i="16"/>
  <c r="D94" i="16" l="1"/>
  <c r="K98" i="16" l="1"/>
  <c r="K54" i="16"/>
  <c r="D60" i="1" l="1"/>
  <c r="P60" i="1" s="1"/>
  <c r="D61" i="1"/>
  <c r="P61" i="1" s="1"/>
  <c r="D62" i="1"/>
  <c r="P62" i="1" s="1"/>
  <c r="D63" i="1"/>
  <c r="P63" i="1" s="1"/>
  <c r="D64" i="1"/>
  <c r="P64" i="1" s="1"/>
  <c r="D65" i="1"/>
  <c r="P65" i="1" s="1"/>
  <c r="D66" i="1"/>
  <c r="P66" i="1" s="1"/>
  <c r="D67" i="1"/>
  <c r="P67" i="1" s="1"/>
  <c r="D68" i="1"/>
  <c r="P68" i="1" s="1"/>
  <c r="D69" i="1"/>
  <c r="P69" i="1" s="1"/>
  <c r="D70" i="1"/>
  <c r="P70" i="1" s="1"/>
  <c r="D71" i="1"/>
  <c r="P71" i="1" s="1"/>
  <c r="D72" i="1"/>
  <c r="P72" i="1" s="1"/>
  <c r="D73" i="1"/>
  <c r="P73" i="1" s="1"/>
  <c r="D74" i="1"/>
  <c r="P74" i="1" s="1"/>
  <c r="D75" i="1"/>
  <c r="P75" i="1" s="1"/>
  <c r="D76" i="1"/>
  <c r="P76" i="1" s="1"/>
  <c r="D77" i="1"/>
  <c r="P77" i="1" s="1"/>
  <c r="D78" i="1"/>
  <c r="P78" i="1" s="1"/>
  <c r="D79" i="1"/>
  <c r="P79" i="1" s="1"/>
  <c r="D80" i="1"/>
  <c r="P80" i="1" s="1"/>
  <c r="D81" i="1"/>
  <c r="P81" i="1" s="1"/>
  <c r="D59" i="1"/>
  <c r="P59" i="1" s="1"/>
  <c r="D58" i="1"/>
  <c r="P58" i="1" s="1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59" i="1"/>
  <c r="E58" i="1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C59" i="1"/>
  <c r="B59" i="1"/>
  <c r="B58" i="1"/>
  <c r="C58" i="1"/>
  <c r="P83" i="1" l="1"/>
  <c r="P82" i="1"/>
  <c r="K51" i="16"/>
  <c r="K48" i="16" l="1"/>
  <c r="A192" i="19" l="1"/>
  <c r="K191" i="19"/>
  <c r="J191" i="19"/>
  <c r="E191" i="19" s="1"/>
  <c r="I191" i="19"/>
  <c r="K190" i="19"/>
  <c r="J190" i="19"/>
  <c r="E190" i="19" s="1"/>
  <c r="I190" i="19"/>
  <c r="K189" i="19"/>
  <c r="J189" i="19"/>
  <c r="E189" i="19" s="1"/>
  <c r="I189" i="19"/>
  <c r="K188" i="19"/>
  <c r="J188" i="19"/>
  <c r="E188" i="19" s="1"/>
  <c r="I188" i="19"/>
  <c r="K187" i="19"/>
  <c r="J187" i="19"/>
  <c r="E187" i="19" s="1"/>
  <c r="I187" i="19"/>
  <c r="K186" i="19"/>
  <c r="J186" i="19"/>
  <c r="E186" i="19" s="1"/>
  <c r="I186" i="19"/>
  <c r="K185" i="19"/>
  <c r="J185" i="19"/>
  <c r="I185" i="19"/>
  <c r="E185" i="19"/>
  <c r="K184" i="19"/>
  <c r="J184" i="19"/>
  <c r="E184" i="19" s="1"/>
  <c r="I184" i="19"/>
  <c r="K183" i="19"/>
  <c r="J183" i="19"/>
  <c r="E183" i="19" s="1"/>
  <c r="I183" i="19"/>
  <c r="K182" i="19"/>
  <c r="J182" i="19"/>
  <c r="E182" i="19" s="1"/>
  <c r="I182" i="19"/>
  <c r="K181" i="19"/>
  <c r="J181" i="19"/>
  <c r="E181" i="19" s="1"/>
  <c r="I181" i="19"/>
  <c r="K180" i="19"/>
  <c r="J180" i="19"/>
  <c r="E180" i="19" s="1"/>
  <c r="I180" i="19"/>
  <c r="K179" i="19"/>
  <c r="J179" i="19"/>
  <c r="I179" i="19"/>
  <c r="E179" i="19"/>
  <c r="K178" i="19"/>
  <c r="J178" i="19"/>
  <c r="E178" i="19" s="1"/>
  <c r="I178" i="19"/>
  <c r="K177" i="19"/>
  <c r="J177" i="19"/>
  <c r="E177" i="19" s="1"/>
  <c r="I177" i="19"/>
  <c r="K176" i="19"/>
  <c r="J176" i="19"/>
  <c r="E176" i="19" s="1"/>
  <c r="I176" i="19"/>
  <c r="K175" i="19"/>
  <c r="J175" i="19"/>
  <c r="E175" i="19" s="1"/>
  <c r="I175" i="19"/>
  <c r="K174" i="19"/>
  <c r="J174" i="19"/>
  <c r="E174" i="19" s="1"/>
  <c r="I174" i="19"/>
  <c r="K173" i="19"/>
  <c r="J173" i="19"/>
  <c r="E173" i="19" s="1"/>
  <c r="I173" i="19"/>
  <c r="K172" i="19"/>
  <c r="J172" i="19"/>
  <c r="E172" i="19" s="1"/>
  <c r="I172" i="19"/>
  <c r="K171" i="19"/>
  <c r="J171" i="19"/>
  <c r="E171" i="19" s="1"/>
  <c r="I171" i="19"/>
  <c r="K170" i="19"/>
  <c r="J170" i="19"/>
  <c r="E170" i="19" s="1"/>
  <c r="I170" i="19"/>
  <c r="K169" i="19"/>
  <c r="J169" i="19"/>
  <c r="E169" i="19" s="1"/>
  <c r="I169" i="19"/>
  <c r="K168" i="19"/>
  <c r="J168" i="19"/>
  <c r="E168" i="19" s="1"/>
  <c r="I168" i="19"/>
  <c r="H162" i="19"/>
  <c r="A162" i="19"/>
  <c r="K212" i="19" s="1"/>
  <c r="K138" i="19"/>
  <c r="J138" i="19"/>
  <c r="I138" i="19"/>
  <c r="E138" i="19"/>
  <c r="K137" i="19"/>
  <c r="J137" i="19"/>
  <c r="E137" i="19" s="1"/>
  <c r="I137" i="19"/>
  <c r="K136" i="19"/>
  <c r="J136" i="19"/>
  <c r="E136" i="19" s="1"/>
  <c r="I136" i="19"/>
  <c r="K135" i="19"/>
  <c r="J135" i="19"/>
  <c r="E135" i="19" s="1"/>
  <c r="I135" i="19"/>
  <c r="K134" i="19"/>
  <c r="J134" i="19"/>
  <c r="E134" i="19" s="1"/>
  <c r="I134" i="19"/>
  <c r="K133" i="19"/>
  <c r="J133" i="19"/>
  <c r="E133" i="19" s="1"/>
  <c r="I133" i="19"/>
  <c r="K132" i="19"/>
  <c r="J132" i="19"/>
  <c r="E132" i="19" s="1"/>
  <c r="I132" i="19"/>
  <c r="K131" i="19"/>
  <c r="J131" i="19"/>
  <c r="E131" i="19" s="1"/>
  <c r="I131" i="19"/>
  <c r="K130" i="19"/>
  <c r="J130" i="19"/>
  <c r="I130" i="19"/>
  <c r="E130" i="19"/>
  <c r="K129" i="19"/>
  <c r="J129" i="19"/>
  <c r="E129" i="19" s="1"/>
  <c r="I129" i="19"/>
  <c r="K128" i="19"/>
  <c r="J128" i="19"/>
  <c r="I128" i="19"/>
  <c r="E128" i="19"/>
  <c r="K127" i="19"/>
  <c r="J127" i="19"/>
  <c r="E127" i="19" s="1"/>
  <c r="I127" i="19"/>
  <c r="K126" i="19"/>
  <c r="J126" i="19"/>
  <c r="I126" i="19"/>
  <c r="K125" i="19"/>
  <c r="J125" i="19"/>
  <c r="I125" i="19"/>
  <c r="K124" i="19"/>
  <c r="J124" i="19"/>
  <c r="I124" i="19"/>
  <c r="K123" i="19"/>
  <c r="J123" i="19"/>
  <c r="I123" i="19"/>
  <c r="K122" i="19"/>
  <c r="J122" i="19"/>
  <c r="I122" i="19"/>
  <c r="K121" i="19"/>
  <c r="J121" i="19"/>
  <c r="I121" i="19"/>
  <c r="K120" i="19"/>
  <c r="J120" i="19"/>
  <c r="I120" i="19"/>
  <c r="K119" i="19"/>
  <c r="J119" i="19"/>
  <c r="I119" i="19"/>
  <c r="K118" i="19"/>
  <c r="J118" i="19"/>
  <c r="I118" i="19"/>
  <c r="K117" i="19"/>
  <c r="J117" i="19"/>
  <c r="I117" i="19"/>
  <c r="K116" i="19"/>
  <c r="J116" i="19"/>
  <c r="I116" i="19"/>
  <c r="K115" i="19"/>
  <c r="J115" i="19"/>
  <c r="I115" i="19"/>
  <c r="H109" i="19"/>
  <c r="K84" i="19"/>
  <c r="J84" i="19"/>
  <c r="I84" i="19"/>
  <c r="K83" i="19"/>
  <c r="J83" i="19"/>
  <c r="I83" i="19"/>
  <c r="K82" i="19"/>
  <c r="J82" i="19"/>
  <c r="I82" i="19"/>
  <c r="K81" i="19"/>
  <c r="J81" i="19"/>
  <c r="I81" i="19"/>
  <c r="K80" i="19"/>
  <c r="J80" i="19"/>
  <c r="I80" i="19"/>
  <c r="K79" i="19"/>
  <c r="J79" i="19"/>
  <c r="I79" i="19"/>
  <c r="K78" i="19"/>
  <c r="J78" i="19"/>
  <c r="I78" i="19"/>
  <c r="K77" i="19"/>
  <c r="J77" i="19"/>
  <c r="I77" i="19"/>
  <c r="J76" i="19"/>
  <c r="K76" i="19" s="1"/>
  <c r="J75" i="19"/>
  <c r="K75" i="19" s="1"/>
  <c r="J74" i="19"/>
  <c r="K74" i="19" s="1"/>
  <c r="K73" i="19"/>
  <c r="J73" i="19"/>
  <c r="I73" i="19"/>
  <c r="K72" i="19"/>
  <c r="J72" i="19"/>
  <c r="I72" i="19"/>
  <c r="K71" i="19"/>
  <c r="J71" i="19"/>
  <c r="J70" i="19"/>
  <c r="K70" i="19" s="1"/>
  <c r="J69" i="19"/>
  <c r="J68" i="19"/>
  <c r="K68" i="19" s="1"/>
  <c r="K67" i="19"/>
  <c r="J67" i="19"/>
  <c r="J66" i="19"/>
  <c r="K66" i="19" s="1"/>
  <c r="K65" i="19"/>
  <c r="J65" i="19"/>
  <c r="I65" i="19"/>
  <c r="K64" i="19"/>
  <c r="J64" i="19"/>
  <c r="J63" i="19"/>
  <c r="K63" i="19" s="1"/>
  <c r="J62" i="19"/>
  <c r="K62" i="19" s="1"/>
  <c r="K61" i="19"/>
  <c r="J61" i="19"/>
  <c r="I57" i="19"/>
  <c r="I111" i="19" s="1"/>
  <c r="I164" i="19" s="1"/>
  <c r="B56" i="19"/>
  <c r="B110" i="19" s="1"/>
  <c r="B163" i="19" s="1"/>
  <c r="H55" i="19"/>
  <c r="I54" i="19"/>
  <c r="I108" i="19" s="1"/>
  <c r="I161" i="19" s="1"/>
  <c r="J31" i="19"/>
  <c r="K31" i="19" s="1"/>
  <c r="J30" i="19"/>
  <c r="K30" i="19" s="1"/>
  <c r="K29" i="19"/>
  <c r="J29" i="19"/>
  <c r="J28" i="19"/>
  <c r="K28" i="19" s="1"/>
  <c r="J27" i="19"/>
  <c r="J26" i="19"/>
  <c r="K26" i="19" s="1"/>
  <c r="J25" i="19"/>
  <c r="K25" i="19" s="1"/>
  <c r="J24" i="19"/>
  <c r="K24" i="19" s="1"/>
  <c r="J23" i="19"/>
  <c r="J22" i="19"/>
  <c r="K22" i="19" s="1"/>
  <c r="K21" i="19"/>
  <c r="J21" i="19"/>
  <c r="J20" i="19"/>
  <c r="K20" i="19" s="1"/>
  <c r="J19" i="19"/>
  <c r="K19" i="19" s="1"/>
  <c r="J18" i="19"/>
  <c r="K18" i="19" s="1"/>
  <c r="J17" i="19"/>
  <c r="K17" i="19" s="1"/>
  <c r="K16" i="19"/>
  <c r="J16" i="19"/>
  <c r="K15" i="19"/>
  <c r="J15" i="19"/>
  <c r="I15" i="19"/>
  <c r="K14" i="19"/>
  <c r="J14" i="19"/>
  <c r="K13" i="19"/>
  <c r="J13" i="19"/>
  <c r="I13" i="19"/>
  <c r="J12" i="19"/>
  <c r="K12" i="19" s="1"/>
  <c r="A12" i="19"/>
  <c r="K11" i="19"/>
  <c r="J11" i="19"/>
  <c r="I11" i="19"/>
  <c r="J10" i="19"/>
  <c r="K10" i="19" s="1"/>
  <c r="J9" i="19"/>
  <c r="K9" i="19" s="1"/>
  <c r="J8" i="19"/>
  <c r="K8" i="19" s="1"/>
  <c r="I5" i="19"/>
  <c r="I58" i="19" s="1"/>
  <c r="I112" i="19" s="1"/>
  <c r="I165" i="19" s="1"/>
  <c r="B5" i="19"/>
  <c r="B58" i="19" s="1"/>
  <c r="B112" i="19" s="1"/>
  <c r="B165" i="19" s="1"/>
  <c r="B4" i="19"/>
  <c r="B57" i="19" s="1"/>
  <c r="B111" i="19" s="1"/>
  <c r="B164" i="19" s="1"/>
  <c r="K23" i="19" l="1"/>
  <c r="K27" i="19"/>
  <c r="K69" i="19"/>
  <c r="AI33" i="1" l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I32" i="1"/>
  <c r="AH32" i="1"/>
  <c r="AG32" i="1"/>
  <c r="AF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U32" i="1"/>
  <c r="T32" i="1"/>
  <c r="S32" i="1"/>
  <c r="R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4" i="2" s="1"/>
  <c r="C33" i="1"/>
  <c r="D62" i="19" s="1"/>
  <c r="I62" i="19" s="1"/>
  <c r="C34" i="1"/>
  <c r="D63" i="19" s="1"/>
  <c r="I63" i="19" s="1"/>
  <c r="C35" i="1"/>
  <c r="D64" i="19" s="1"/>
  <c r="I64" i="19" s="1"/>
  <c r="C36" i="1"/>
  <c r="D65" i="19" s="1"/>
  <c r="C37" i="1"/>
  <c r="D66" i="19" s="1"/>
  <c r="I66" i="19" s="1"/>
  <c r="C38" i="1"/>
  <c r="D67" i="19" s="1"/>
  <c r="I67" i="19" s="1"/>
  <c r="C39" i="1"/>
  <c r="D68" i="19" s="1"/>
  <c r="I68" i="19" s="1"/>
  <c r="C40" i="1"/>
  <c r="D69" i="19" s="1"/>
  <c r="I69" i="19" s="1"/>
  <c r="C41" i="1"/>
  <c r="D70" i="19" s="1"/>
  <c r="I70" i="19" s="1"/>
  <c r="C42" i="1"/>
  <c r="D71" i="19" s="1"/>
  <c r="I71" i="19" s="1"/>
  <c r="C43" i="1"/>
  <c r="D72" i="19" s="1"/>
  <c r="C44" i="1"/>
  <c r="D73" i="19" s="1"/>
  <c r="C45" i="1"/>
  <c r="D74" i="19" s="1"/>
  <c r="I74" i="19" s="1"/>
  <c r="C46" i="1"/>
  <c r="D75" i="19" s="1"/>
  <c r="I75" i="19" s="1"/>
  <c r="C47" i="1"/>
  <c r="D76" i="19" s="1"/>
  <c r="I76" i="19" s="1"/>
  <c r="C48" i="1"/>
  <c r="D77" i="19" s="1"/>
  <c r="C49" i="1"/>
  <c r="D78" i="19" s="1"/>
  <c r="C50" i="1"/>
  <c r="D79" i="19" s="1"/>
  <c r="C51" i="1"/>
  <c r="D80" i="19" s="1"/>
  <c r="C52" i="1"/>
  <c r="D81" i="19" s="1"/>
  <c r="C53" i="1"/>
  <c r="D82" i="19" s="1"/>
  <c r="C54" i="1"/>
  <c r="D83" i="19" s="1"/>
  <c r="C55" i="1"/>
  <c r="B33" i="1"/>
  <c r="B62" i="19" s="1"/>
  <c r="B34" i="1"/>
  <c r="B63" i="19" s="1"/>
  <c r="B35" i="1"/>
  <c r="B64" i="19" s="1"/>
  <c r="B36" i="1"/>
  <c r="B65" i="19" s="1"/>
  <c r="B37" i="1"/>
  <c r="B66" i="19" s="1"/>
  <c r="B38" i="1"/>
  <c r="B67" i="19" s="1"/>
  <c r="B39" i="1"/>
  <c r="B68" i="19" s="1"/>
  <c r="B40" i="1"/>
  <c r="B69" i="19" s="1"/>
  <c r="B41" i="1"/>
  <c r="B70" i="19" s="1"/>
  <c r="B42" i="1"/>
  <c r="B71" i="19" s="1"/>
  <c r="B43" i="1"/>
  <c r="B72" i="19" s="1"/>
  <c r="B44" i="1"/>
  <c r="B73" i="19" s="1"/>
  <c r="B45" i="1"/>
  <c r="B74" i="19" s="1"/>
  <c r="B46" i="1"/>
  <c r="B75" i="19" s="1"/>
  <c r="B47" i="1"/>
  <c r="B76" i="19" s="1"/>
  <c r="B48" i="1"/>
  <c r="B77" i="19" s="1"/>
  <c r="B49" i="1"/>
  <c r="B78" i="19" s="1"/>
  <c r="B50" i="1"/>
  <c r="B79" i="19" s="1"/>
  <c r="B51" i="1"/>
  <c r="B80" i="19" s="1"/>
  <c r="B52" i="1"/>
  <c r="B81" i="19" s="1"/>
  <c r="B53" i="1"/>
  <c r="B82" i="19" s="1"/>
  <c r="B54" i="1"/>
  <c r="B83" i="19" s="1"/>
  <c r="B55" i="1"/>
  <c r="E32" i="1"/>
  <c r="D32" i="1"/>
  <c r="C32" i="1"/>
  <c r="D61" i="19" s="1"/>
  <c r="I61" i="19" s="1"/>
  <c r="B32" i="1"/>
  <c r="B61" i="19" s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H27" i="1"/>
  <c r="AH28" i="1"/>
  <c r="AH29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T27" i="1"/>
  <c r="T28" i="1"/>
  <c r="T29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D27" i="1"/>
  <c r="D28" i="1"/>
  <c r="D29" i="1"/>
  <c r="C7" i="1"/>
  <c r="D9" i="19" s="1"/>
  <c r="I9" i="19" s="1"/>
  <c r="C8" i="1"/>
  <c r="D10" i="19" s="1"/>
  <c r="I10" i="19" s="1"/>
  <c r="C9" i="1"/>
  <c r="D11" i="19" s="1"/>
  <c r="C10" i="1"/>
  <c r="D12" i="19" s="1"/>
  <c r="I12" i="19" s="1"/>
  <c r="C11" i="1"/>
  <c r="D13" i="19" s="1"/>
  <c r="C12" i="1"/>
  <c r="D14" i="19" s="1"/>
  <c r="I14" i="19" s="1"/>
  <c r="C13" i="1"/>
  <c r="D15" i="19" s="1"/>
  <c r="C14" i="1"/>
  <c r="D16" i="19" s="1"/>
  <c r="I16" i="19" s="1"/>
  <c r="C15" i="1"/>
  <c r="D17" i="19" s="1"/>
  <c r="I17" i="19" s="1"/>
  <c r="C16" i="1"/>
  <c r="D18" i="19" s="1"/>
  <c r="I18" i="19" s="1"/>
  <c r="C17" i="1"/>
  <c r="D19" i="19" s="1"/>
  <c r="I19" i="19" s="1"/>
  <c r="C18" i="1"/>
  <c r="D20" i="19" s="1"/>
  <c r="I20" i="19" s="1"/>
  <c r="C19" i="1"/>
  <c r="D21" i="19" s="1"/>
  <c r="I21" i="19" s="1"/>
  <c r="C20" i="1"/>
  <c r="D22" i="19" s="1"/>
  <c r="I22" i="19" s="1"/>
  <c r="C21" i="1"/>
  <c r="D23" i="19" s="1"/>
  <c r="I23" i="19" s="1"/>
  <c r="C22" i="1"/>
  <c r="D24" i="19" s="1"/>
  <c r="I24" i="19" s="1"/>
  <c r="C23" i="1"/>
  <c r="D25" i="19" s="1"/>
  <c r="I25" i="19" s="1"/>
  <c r="C24" i="1"/>
  <c r="D26" i="19" s="1"/>
  <c r="I26" i="19" s="1"/>
  <c r="C25" i="1"/>
  <c r="D27" i="19" s="1"/>
  <c r="I27" i="19" s="1"/>
  <c r="C26" i="1"/>
  <c r="D28" i="19" s="1"/>
  <c r="I28" i="19" s="1"/>
  <c r="C27" i="1"/>
  <c r="D29" i="19" s="1"/>
  <c r="I29" i="19" s="1"/>
  <c r="C28" i="1"/>
  <c r="D30" i="19" s="1"/>
  <c r="I30" i="19" s="1"/>
  <c r="C29" i="1"/>
  <c r="D31" i="19" s="1"/>
  <c r="I31" i="19" s="1"/>
  <c r="B7" i="1"/>
  <c r="B9" i="19" s="1"/>
  <c r="B8" i="1"/>
  <c r="B10" i="19" s="1"/>
  <c r="B9" i="1"/>
  <c r="B11" i="19" s="1"/>
  <c r="B10" i="1"/>
  <c r="B12" i="19" s="1"/>
  <c r="B11" i="1"/>
  <c r="B13" i="19" s="1"/>
  <c r="B12" i="1"/>
  <c r="B14" i="19" s="1"/>
  <c r="B13" i="1"/>
  <c r="B15" i="19" s="1"/>
  <c r="B14" i="1"/>
  <c r="B16" i="19" s="1"/>
  <c r="B15" i="1"/>
  <c r="B17" i="19" s="1"/>
  <c r="B16" i="1"/>
  <c r="B18" i="19" s="1"/>
  <c r="B17" i="1"/>
  <c r="B19" i="19" s="1"/>
  <c r="B18" i="1"/>
  <c r="B20" i="19" s="1"/>
  <c r="B19" i="1"/>
  <c r="B21" i="19" s="1"/>
  <c r="B20" i="1"/>
  <c r="B22" i="19" s="1"/>
  <c r="B21" i="1"/>
  <c r="B23" i="19" s="1"/>
  <c r="B22" i="1"/>
  <c r="B24" i="19" s="1"/>
  <c r="B23" i="1"/>
  <c r="B25" i="19" s="1"/>
  <c r="B24" i="1"/>
  <c r="B26" i="19" s="1"/>
  <c r="B25" i="1"/>
  <c r="B27" i="19" s="1"/>
  <c r="B26" i="1"/>
  <c r="B28" i="19" s="1"/>
  <c r="B27" i="1"/>
  <c r="B29" i="19" s="1"/>
  <c r="B28" i="1"/>
  <c r="B30" i="19" s="1"/>
  <c r="B29" i="1"/>
  <c r="B31" i="19" s="1"/>
  <c r="B84" i="19" l="1"/>
  <c r="B54" i="2"/>
  <c r="D84" i="19"/>
  <c r="C54" i="2"/>
  <c r="C31" i="19"/>
  <c r="F31" i="19" s="1"/>
  <c r="P29" i="1"/>
  <c r="C29" i="19"/>
  <c r="F29" i="19" s="1"/>
  <c r="P27" i="1"/>
  <c r="C61" i="19"/>
  <c r="F61" i="19" s="1"/>
  <c r="P32" i="1"/>
  <c r="C84" i="19"/>
  <c r="P55" i="1"/>
  <c r="C82" i="19"/>
  <c r="F82" i="19" s="1"/>
  <c r="P53" i="1"/>
  <c r="C80" i="19"/>
  <c r="F80" i="19" s="1"/>
  <c r="P51" i="1"/>
  <c r="C78" i="19"/>
  <c r="F78" i="19" s="1"/>
  <c r="P49" i="1"/>
  <c r="C76" i="19"/>
  <c r="F76" i="19" s="1"/>
  <c r="P47" i="1"/>
  <c r="C74" i="19"/>
  <c r="F74" i="19" s="1"/>
  <c r="P45" i="1"/>
  <c r="C72" i="19"/>
  <c r="F72" i="19" s="1"/>
  <c r="P43" i="1"/>
  <c r="C70" i="19"/>
  <c r="F70" i="19" s="1"/>
  <c r="P41" i="1"/>
  <c r="C68" i="19"/>
  <c r="F68" i="19" s="1"/>
  <c r="P39" i="1"/>
  <c r="C66" i="19"/>
  <c r="F66" i="19" s="1"/>
  <c r="P37" i="1"/>
  <c r="C64" i="19"/>
  <c r="F64" i="19" s="1"/>
  <c r="P35" i="1"/>
  <c r="C62" i="19"/>
  <c r="F62" i="19" s="1"/>
  <c r="P33" i="1"/>
  <c r="C30" i="19"/>
  <c r="F30" i="19" s="1"/>
  <c r="P28" i="1"/>
  <c r="C83" i="19"/>
  <c r="F83" i="19" s="1"/>
  <c r="P54" i="1"/>
  <c r="C81" i="19"/>
  <c r="F81" i="19" s="1"/>
  <c r="P52" i="1"/>
  <c r="C79" i="19"/>
  <c r="F79" i="19" s="1"/>
  <c r="P50" i="1"/>
  <c r="C77" i="19"/>
  <c r="F77" i="19" s="1"/>
  <c r="P48" i="1"/>
  <c r="C75" i="19"/>
  <c r="F75" i="19" s="1"/>
  <c r="P46" i="1"/>
  <c r="C73" i="19"/>
  <c r="F73" i="19" s="1"/>
  <c r="P44" i="1"/>
  <c r="C71" i="19"/>
  <c r="F71" i="19" s="1"/>
  <c r="P42" i="1"/>
  <c r="C69" i="19"/>
  <c r="F69" i="19" s="1"/>
  <c r="P40" i="1"/>
  <c r="C67" i="19"/>
  <c r="F67" i="19" s="1"/>
  <c r="P38" i="1"/>
  <c r="C65" i="19"/>
  <c r="F65" i="19" s="1"/>
  <c r="P36" i="1"/>
  <c r="C63" i="19"/>
  <c r="F63" i="19" s="1"/>
  <c r="P34" i="1"/>
  <c r="E82" i="19"/>
  <c r="E31" i="19"/>
  <c r="E75" i="19"/>
  <c r="K96" i="16"/>
  <c r="E83" i="19" l="1"/>
  <c r="E78" i="19"/>
  <c r="E64" i="19"/>
  <c r="E63" i="19"/>
  <c r="E29" i="19"/>
  <c r="E77" i="19"/>
  <c r="E81" i="19"/>
  <c r="E80" i="19"/>
  <c r="E76" i="19"/>
  <c r="E61" i="19"/>
  <c r="E62" i="19"/>
  <c r="E66" i="19"/>
  <c r="E65" i="19"/>
  <c r="E71" i="19"/>
  <c r="E73" i="19"/>
  <c r="E79" i="19"/>
  <c r="E70" i="19"/>
  <c r="E72" i="19"/>
  <c r="E69" i="19"/>
  <c r="E74" i="19"/>
  <c r="E68" i="19"/>
  <c r="F84" i="19"/>
  <c r="E84" i="19"/>
  <c r="E67" i="19"/>
  <c r="E30" i="19"/>
  <c r="P57" i="1"/>
  <c r="P56" i="1"/>
  <c r="K97" i="16"/>
  <c r="F99" i="16" l="1"/>
  <c r="F95" i="16" s="1"/>
  <c r="F96" i="16" s="1"/>
  <c r="G99" i="16"/>
  <c r="G95" i="16" s="1"/>
  <c r="G96" i="16" s="1"/>
  <c r="E99" i="16"/>
  <c r="E95" i="16" s="1"/>
  <c r="E96" i="16" s="1"/>
  <c r="I99" i="16"/>
  <c r="I95" i="16" s="1"/>
  <c r="I96" i="16" s="1"/>
  <c r="J99" i="16"/>
  <c r="H99" i="16"/>
  <c r="H95" i="16" s="1"/>
  <c r="H96" i="16" s="1"/>
  <c r="D99" i="16"/>
  <c r="D95" i="16" s="1"/>
  <c r="D96" i="16" s="1"/>
  <c r="K4" i="16"/>
  <c r="M27" i="16" l="1"/>
  <c r="K5" i="16" l="1"/>
  <c r="AH7" i="1" l="1"/>
  <c r="T7" i="1"/>
  <c r="D7" i="1"/>
  <c r="M5" i="16"/>
  <c r="C9" i="19" l="1"/>
  <c r="F9" i="19" s="1"/>
  <c r="P7" i="1"/>
  <c r="E9" i="19" l="1"/>
  <c r="AH18" i="1"/>
  <c r="T18" i="1"/>
  <c r="D18" i="1"/>
  <c r="AH17" i="1"/>
  <c r="T17" i="1"/>
  <c r="D17" i="1"/>
  <c r="M15" i="16"/>
  <c r="M16" i="16"/>
  <c r="C19" i="19" l="1"/>
  <c r="F19" i="19" s="1"/>
  <c r="P17" i="1"/>
  <c r="C20" i="19"/>
  <c r="F20" i="19" s="1"/>
  <c r="P18" i="1"/>
  <c r="AI6" i="1"/>
  <c r="AG6" i="1"/>
  <c r="AF6" i="1"/>
  <c r="E19" i="19" l="1"/>
  <c r="E20" i="19"/>
  <c r="AH26" i="1"/>
  <c r="T26" i="1"/>
  <c r="D26" i="1"/>
  <c r="AH25" i="1"/>
  <c r="T25" i="1"/>
  <c r="D25" i="1"/>
  <c r="M32" i="16"/>
  <c r="C27" i="19" l="1"/>
  <c r="F27" i="19" s="1"/>
  <c r="P25" i="1"/>
  <c r="C28" i="19"/>
  <c r="F28" i="19" s="1"/>
  <c r="P26" i="1"/>
  <c r="E27" i="19"/>
  <c r="F41" i="1"/>
  <c r="B116" i="19"/>
  <c r="B117" i="19"/>
  <c r="B118" i="19"/>
  <c r="B119" i="19"/>
  <c r="B120" i="19"/>
  <c r="B121" i="19"/>
  <c r="B122" i="19"/>
  <c r="B123" i="19"/>
  <c r="B124" i="19"/>
  <c r="B125" i="19"/>
  <c r="B126" i="19"/>
  <c r="B127" i="19"/>
  <c r="B128" i="19"/>
  <c r="B129" i="19"/>
  <c r="B130" i="19"/>
  <c r="B131" i="19"/>
  <c r="B132" i="19"/>
  <c r="B133" i="19"/>
  <c r="B134" i="19"/>
  <c r="B135" i="19"/>
  <c r="B136" i="19"/>
  <c r="B137" i="19"/>
  <c r="B138" i="19"/>
  <c r="B115" i="19"/>
  <c r="E28" i="19" l="1"/>
  <c r="F45" i="1"/>
  <c r="F55" i="1"/>
  <c r="F51" i="1"/>
  <c r="F52" i="1"/>
  <c r="F46" i="1"/>
  <c r="F48" i="1"/>
  <c r="F47" i="1"/>
  <c r="F54" i="1"/>
  <c r="F53" i="1"/>
  <c r="F50" i="1" l="1"/>
  <c r="K6" i="16" l="1"/>
  <c r="D8" i="1" l="1"/>
  <c r="AH8" i="1"/>
  <c r="T8" i="1"/>
  <c r="AH6" i="1"/>
  <c r="F7" i="1"/>
  <c r="M6" i="16"/>
  <c r="K7" i="16"/>
  <c r="K8" i="16"/>
  <c r="K9" i="16"/>
  <c r="C10" i="19" l="1"/>
  <c r="F10" i="19" s="1"/>
  <c r="P8" i="1"/>
  <c r="E10" i="19"/>
  <c r="AH12" i="1"/>
  <c r="T12" i="1"/>
  <c r="D12" i="1"/>
  <c r="L12" i="1" s="1"/>
  <c r="AH11" i="1"/>
  <c r="T11" i="1"/>
  <c r="D11" i="1"/>
  <c r="AH15" i="1"/>
  <c r="T15" i="1"/>
  <c r="D15" i="1"/>
  <c r="AH16" i="1"/>
  <c r="T16" i="1"/>
  <c r="D16" i="1"/>
  <c r="AH10" i="1"/>
  <c r="T10" i="1"/>
  <c r="D10" i="1"/>
  <c r="AH14" i="1"/>
  <c r="T14" i="1"/>
  <c r="D14" i="1"/>
  <c r="L14" i="1" s="1"/>
  <c r="AH13" i="1"/>
  <c r="T13" i="1"/>
  <c r="D13" i="1"/>
  <c r="L13" i="1" s="1"/>
  <c r="AH9" i="1"/>
  <c r="T9" i="1"/>
  <c r="D9" i="1"/>
  <c r="M14" i="16"/>
  <c r="M11" i="16"/>
  <c r="M7" i="16"/>
  <c r="F8" i="1"/>
  <c r="M9" i="16"/>
  <c r="M13" i="16"/>
  <c r="M12" i="16"/>
  <c r="M10" i="16"/>
  <c r="M8" i="16"/>
  <c r="C11" i="19" l="1"/>
  <c r="F11" i="19" s="1"/>
  <c r="P9" i="1"/>
  <c r="C16" i="19"/>
  <c r="F16" i="19" s="1"/>
  <c r="P14" i="1"/>
  <c r="C18" i="19"/>
  <c r="F18" i="19" s="1"/>
  <c r="P16" i="1"/>
  <c r="C13" i="19"/>
  <c r="F13" i="19" s="1"/>
  <c r="P11" i="1"/>
  <c r="C15" i="19"/>
  <c r="F15" i="19" s="1"/>
  <c r="P13" i="1"/>
  <c r="C12" i="19"/>
  <c r="F12" i="19" s="1"/>
  <c r="P10" i="1"/>
  <c r="C17" i="19"/>
  <c r="F17" i="19" s="1"/>
  <c r="P15" i="1"/>
  <c r="C14" i="19"/>
  <c r="F14" i="19" s="1"/>
  <c r="P12" i="1"/>
  <c r="F15" i="1"/>
  <c r="E15" i="19"/>
  <c r="E11" i="19"/>
  <c r="F14" i="1"/>
  <c r="F13" i="1"/>
  <c r="F9" i="1"/>
  <c r="F11" i="1"/>
  <c r="F10" i="1"/>
  <c r="F12" i="1"/>
  <c r="C115" i="19"/>
  <c r="C116" i="19"/>
  <c r="C117" i="19"/>
  <c r="C118" i="19"/>
  <c r="C119" i="19"/>
  <c r="C120" i="19"/>
  <c r="C121" i="19"/>
  <c r="C122" i="19"/>
  <c r="C123" i="19"/>
  <c r="C124" i="19"/>
  <c r="C125" i="19"/>
  <c r="C126" i="19"/>
  <c r="C127" i="19"/>
  <c r="F127" i="19" s="1"/>
  <c r="C128" i="19"/>
  <c r="F128" i="19" s="1"/>
  <c r="C129" i="19"/>
  <c r="F129" i="19" s="1"/>
  <c r="C130" i="19"/>
  <c r="F130" i="19" s="1"/>
  <c r="C131" i="19"/>
  <c r="F131" i="19" s="1"/>
  <c r="C132" i="19"/>
  <c r="F132" i="19" s="1"/>
  <c r="C133" i="19"/>
  <c r="F133" i="19" s="1"/>
  <c r="C134" i="19"/>
  <c r="F134" i="19" s="1"/>
  <c r="C135" i="19"/>
  <c r="F135" i="19" s="1"/>
  <c r="C136" i="19"/>
  <c r="F136" i="19" s="1"/>
  <c r="C137" i="19"/>
  <c r="F137" i="19" s="1"/>
  <c r="C138" i="19"/>
  <c r="F138" i="19" s="1"/>
  <c r="E18" i="19" l="1"/>
  <c r="E17" i="19"/>
  <c r="E13" i="19"/>
  <c r="E16" i="19"/>
  <c r="E14" i="19"/>
  <c r="E12" i="19"/>
  <c r="F117" i="19"/>
  <c r="E117" i="19"/>
  <c r="F126" i="19"/>
  <c r="E126" i="19"/>
  <c r="F122" i="19"/>
  <c r="E122" i="19"/>
  <c r="F118" i="19"/>
  <c r="E118" i="19"/>
  <c r="F121" i="19"/>
  <c r="E121" i="19"/>
  <c r="F124" i="19"/>
  <c r="E124" i="19"/>
  <c r="F120" i="19"/>
  <c r="E120" i="19"/>
  <c r="F116" i="19"/>
  <c r="E116" i="19"/>
  <c r="F125" i="19"/>
  <c r="E125" i="19"/>
  <c r="F123" i="19"/>
  <c r="E123" i="19"/>
  <c r="F119" i="19"/>
  <c r="E119" i="19"/>
  <c r="F115" i="19"/>
  <c r="E115" i="19"/>
  <c r="F43" i="1"/>
  <c r="K94" i="16"/>
  <c r="AH22" i="1" l="1"/>
  <c r="T22" i="1"/>
  <c r="D22" i="1"/>
  <c r="AH19" i="1"/>
  <c r="T19" i="1"/>
  <c r="D19" i="1"/>
  <c r="D24" i="1"/>
  <c r="AH24" i="1"/>
  <c r="T24" i="1"/>
  <c r="AH23" i="1"/>
  <c r="D23" i="1"/>
  <c r="T23" i="1"/>
  <c r="T20" i="1"/>
  <c r="D20" i="1"/>
  <c r="AH20" i="1"/>
  <c r="D21" i="1"/>
  <c r="AH21" i="1"/>
  <c r="T21" i="1"/>
  <c r="F25" i="1"/>
  <c r="F40" i="1"/>
  <c r="F38" i="1"/>
  <c r="F39" i="1"/>
  <c r="F44" i="1"/>
  <c r="F42" i="1"/>
  <c r="F26" i="1"/>
  <c r="F29" i="1"/>
  <c r="F34" i="1"/>
  <c r="F36" i="1"/>
  <c r="F37" i="1"/>
  <c r="V32" i="1"/>
  <c r="F27" i="1"/>
  <c r="F28" i="1"/>
  <c r="F35" i="1"/>
  <c r="F33" i="1"/>
  <c r="F18" i="1"/>
  <c r="F49" i="1"/>
  <c r="C23" i="19" l="1"/>
  <c r="F23" i="19" s="1"/>
  <c r="P21" i="1"/>
  <c r="C22" i="19"/>
  <c r="F22" i="19" s="1"/>
  <c r="P20" i="1"/>
  <c r="C21" i="19"/>
  <c r="F21" i="19" s="1"/>
  <c r="P19" i="1"/>
  <c r="C25" i="19"/>
  <c r="E25" i="19" s="1"/>
  <c r="P23" i="1"/>
  <c r="C26" i="19"/>
  <c r="F26" i="19" s="1"/>
  <c r="P24" i="1"/>
  <c r="C24" i="19"/>
  <c r="F24" i="19" s="1"/>
  <c r="P22" i="1"/>
  <c r="E23" i="19"/>
  <c r="E21" i="19"/>
  <c r="F19" i="1"/>
  <c r="F20" i="1"/>
  <c r="F21" i="1"/>
  <c r="F23" i="1"/>
  <c r="F22" i="1"/>
  <c r="F24" i="1"/>
  <c r="F16" i="1"/>
  <c r="F17" i="1"/>
  <c r="AT7" i="1"/>
  <c r="T6" i="1"/>
  <c r="D6" i="1"/>
  <c r="P6" i="1" s="1"/>
  <c r="AL8" i="1"/>
  <c r="M17" i="16"/>
  <c r="M18" i="16"/>
  <c r="M20" i="16"/>
  <c r="M24" i="16"/>
  <c r="M33" i="16"/>
  <c r="M34" i="16"/>
  <c r="M19" i="16"/>
  <c r="M21" i="16"/>
  <c r="M22" i="16"/>
  <c r="M23" i="16"/>
  <c r="M25" i="16"/>
  <c r="M26" i="16"/>
  <c r="M28" i="16"/>
  <c r="M29" i="16"/>
  <c r="M30" i="16"/>
  <c r="M31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4" i="16"/>
  <c r="AE6" i="1"/>
  <c r="AJ13" i="1"/>
  <c r="AJ14" i="1"/>
  <c r="AJ17" i="1"/>
  <c r="AJ18" i="1"/>
  <c r="AJ21" i="1"/>
  <c r="AJ22" i="1"/>
  <c r="AJ25" i="1"/>
  <c r="AJ26" i="1"/>
  <c r="AJ29" i="1"/>
  <c r="AI84" i="1"/>
  <c r="D84" i="1"/>
  <c r="P84" i="1" s="1"/>
  <c r="AI85" i="1"/>
  <c r="D85" i="1"/>
  <c r="AL85" i="1" s="1"/>
  <c r="AI86" i="1"/>
  <c r="D86" i="1"/>
  <c r="P86" i="1" s="1"/>
  <c r="AI87" i="1"/>
  <c r="D87" i="1"/>
  <c r="AR87" i="1" s="1"/>
  <c r="AI88" i="1"/>
  <c r="D88" i="1"/>
  <c r="P88" i="1" s="1"/>
  <c r="AI89" i="1"/>
  <c r="D89" i="1"/>
  <c r="AV89" i="1" s="1"/>
  <c r="AI90" i="1"/>
  <c r="D90" i="1"/>
  <c r="P90" i="1" s="1"/>
  <c r="AI91" i="1"/>
  <c r="D91" i="1"/>
  <c r="AN91" i="1" s="1"/>
  <c r="AI92" i="1"/>
  <c r="D92" i="1"/>
  <c r="P92" i="1" s="1"/>
  <c r="AI93" i="1"/>
  <c r="D93" i="1"/>
  <c r="AR93" i="1" s="1"/>
  <c r="AI94" i="1"/>
  <c r="D94" i="1"/>
  <c r="P94" i="1" s="1"/>
  <c r="AI95" i="1"/>
  <c r="D95" i="1"/>
  <c r="AP95" i="1" s="1"/>
  <c r="AI96" i="1"/>
  <c r="D96" i="1"/>
  <c r="P96" i="1" s="1"/>
  <c r="AI97" i="1"/>
  <c r="D97" i="1"/>
  <c r="AN97" i="1" s="1"/>
  <c r="AI98" i="1"/>
  <c r="D98" i="1"/>
  <c r="P98" i="1" s="1"/>
  <c r="AI99" i="1"/>
  <c r="D99" i="1"/>
  <c r="AV99" i="1" s="1"/>
  <c r="AI100" i="1"/>
  <c r="D100" i="1"/>
  <c r="P100" i="1" s="1"/>
  <c r="AI101" i="1"/>
  <c r="D101" i="1"/>
  <c r="AL101" i="1" s="1"/>
  <c r="AI102" i="1"/>
  <c r="D102" i="1"/>
  <c r="P102" i="1" s="1"/>
  <c r="AI103" i="1"/>
  <c r="D103" i="1"/>
  <c r="AR103" i="1" s="1"/>
  <c r="AI104" i="1"/>
  <c r="D104" i="1"/>
  <c r="P104" i="1" s="1"/>
  <c r="AI105" i="1"/>
  <c r="D105" i="1"/>
  <c r="AV105" i="1" s="1"/>
  <c r="AI106" i="1"/>
  <c r="D106" i="1"/>
  <c r="P106" i="1" s="1"/>
  <c r="AI107" i="1"/>
  <c r="D107" i="1"/>
  <c r="AN107" i="1" s="1"/>
  <c r="AG109" i="1"/>
  <c r="AF109" i="1"/>
  <c r="AG108" i="1"/>
  <c r="AH107" i="1"/>
  <c r="AG107" i="1"/>
  <c r="AF107" i="1"/>
  <c r="AE107" i="1" s="1"/>
  <c r="AH106" i="1"/>
  <c r="AG106" i="1"/>
  <c r="AF106" i="1"/>
  <c r="AE106" i="1" s="1"/>
  <c r="AH105" i="1"/>
  <c r="AG105" i="1"/>
  <c r="AF105" i="1"/>
  <c r="AE105" i="1" s="1"/>
  <c r="AH104" i="1"/>
  <c r="AG104" i="1"/>
  <c r="AF104" i="1"/>
  <c r="AE104" i="1" s="1"/>
  <c r="AH103" i="1"/>
  <c r="AG103" i="1"/>
  <c r="AF103" i="1"/>
  <c r="AE103" i="1" s="1"/>
  <c r="AH102" i="1"/>
  <c r="AG102" i="1"/>
  <c r="AF102" i="1"/>
  <c r="AE102" i="1" s="1"/>
  <c r="AH101" i="1"/>
  <c r="AG101" i="1"/>
  <c r="AF101" i="1"/>
  <c r="AE101" i="1" s="1"/>
  <c r="AH100" i="1"/>
  <c r="AG100" i="1"/>
  <c r="AF100" i="1"/>
  <c r="AE100" i="1" s="1"/>
  <c r="AH99" i="1"/>
  <c r="AG99" i="1"/>
  <c r="AF99" i="1"/>
  <c r="AE99" i="1" s="1"/>
  <c r="AH98" i="1"/>
  <c r="AG98" i="1"/>
  <c r="AF98" i="1"/>
  <c r="AE98" i="1" s="1"/>
  <c r="AH97" i="1"/>
  <c r="AG97" i="1"/>
  <c r="AF97" i="1"/>
  <c r="AE97" i="1" s="1"/>
  <c r="AH96" i="1"/>
  <c r="AG96" i="1"/>
  <c r="AF96" i="1"/>
  <c r="AE96" i="1" s="1"/>
  <c r="AH95" i="1"/>
  <c r="AG95" i="1"/>
  <c r="AF95" i="1"/>
  <c r="AE95" i="1" s="1"/>
  <c r="AH94" i="1"/>
  <c r="AG94" i="1"/>
  <c r="AF94" i="1"/>
  <c r="AE94" i="1" s="1"/>
  <c r="AH93" i="1"/>
  <c r="AG93" i="1"/>
  <c r="AF93" i="1"/>
  <c r="AE93" i="1" s="1"/>
  <c r="AH92" i="1"/>
  <c r="AG92" i="1"/>
  <c r="AF92" i="1"/>
  <c r="AE92" i="1" s="1"/>
  <c r="AH91" i="1"/>
  <c r="AG91" i="1"/>
  <c r="AF91" i="1"/>
  <c r="AE91" i="1" s="1"/>
  <c r="AH90" i="1"/>
  <c r="AG90" i="1"/>
  <c r="AF90" i="1"/>
  <c r="AE90" i="1" s="1"/>
  <c r="AH89" i="1"/>
  <c r="AG89" i="1"/>
  <c r="AF89" i="1"/>
  <c r="AE89" i="1" s="1"/>
  <c r="AH88" i="1"/>
  <c r="AG88" i="1"/>
  <c r="AF88" i="1"/>
  <c r="AE88" i="1" s="1"/>
  <c r="AH87" i="1"/>
  <c r="AG87" i="1"/>
  <c r="AF87" i="1"/>
  <c r="AE87" i="1" s="1"/>
  <c r="AH86" i="1"/>
  <c r="AG86" i="1"/>
  <c r="AF86" i="1"/>
  <c r="AE86" i="1" s="1"/>
  <c r="AH85" i="1"/>
  <c r="AG85" i="1"/>
  <c r="AF85" i="1"/>
  <c r="AE85" i="1" s="1"/>
  <c r="AH84" i="1"/>
  <c r="AG84" i="1"/>
  <c r="AF84" i="1"/>
  <c r="AE84" i="1" s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F83" i="1"/>
  <c r="AH81" i="1"/>
  <c r="AG81" i="1"/>
  <c r="AF81" i="1"/>
  <c r="AE81" i="1" s="1"/>
  <c r="AH80" i="1"/>
  <c r="AG80" i="1"/>
  <c r="AF80" i="1"/>
  <c r="AE80" i="1" s="1"/>
  <c r="AH79" i="1"/>
  <c r="AG79" i="1"/>
  <c r="AF79" i="1"/>
  <c r="AE79" i="1" s="1"/>
  <c r="AH78" i="1"/>
  <c r="AG78" i="1"/>
  <c r="AF78" i="1"/>
  <c r="AE78" i="1" s="1"/>
  <c r="AH77" i="1"/>
  <c r="AG77" i="1"/>
  <c r="AF77" i="1"/>
  <c r="AE77" i="1" s="1"/>
  <c r="AH76" i="1"/>
  <c r="AG76" i="1"/>
  <c r="AF76" i="1"/>
  <c r="AE76" i="1" s="1"/>
  <c r="AH75" i="1"/>
  <c r="AG75" i="1"/>
  <c r="AF75" i="1"/>
  <c r="AE75" i="1" s="1"/>
  <c r="AH74" i="1"/>
  <c r="AG74" i="1"/>
  <c r="AF74" i="1"/>
  <c r="AE74" i="1" s="1"/>
  <c r="AH73" i="1"/>
  <c r="AG73" i="1"/>
  <c r="AF73" i="1"/>
  <c r="AE73" i="1" s="1"/>
  <c r="AH72" i="1"/>
  <c r="AG72" i="1"/>
  <c r="AF72" i="1"/>
  <c r="AE72" i="1" s="1"/>
  <c r="AH71" i="1"/>
  <c r="AG71" i="1"/>
  <c r="AF71" i="1"/>
  <c r="AE71" i="1" s="1"/>
  <c r="AH70" i="1"/>
  <c r="AG70" i="1"/>
  <c r="AF70" i="1"/>
  <c r="AE70" i="1" s="1"/>
  <c r="AH69" i="1"/>
  <c r="AG69" i="1"/>
  <c r="AF69" i="1"/>
  <c r="AE69" i="1" s="1"/>
  <c r="AH68" i="1"/>
  <c r="AG68" i="1"/>
  <c r="AF68" i="1"/>
  <c r="AE68" i="1" s="1"/>
  <c r="AH67" i="1"/>
  <c r="AG67" i="1"/>
  <c r="AF67" i="1"/>
  <c r="AE67" i="1" s="1"/>
  <c r="AH66" i="1"/>
  <c r="AG66" i="1"/>
  <c r="AF66" i="1"/>
  <c r="AE66" i="1" s="1"/>
  <c r="AH65" i="1"/>
  <c r="AG65" i="1"/>
  <c r="AF65" i="1"/>
  <c r="AE65" i="1" s="1"/>
  <c r="AH64" i="1"/>
  <c r="AG64" i="1"/>
  <c r="AF64" i="1"/>
  <c r="AE64" i="1" s="1"/>
  <c r="AH63" i="1"/>
  <c r="AG63" i="1"/>
  <c r="AF63" i="1"/>
  <c r="AE63" i="1" s="1"/>
  <c r="AH62" i="1"/>
  <c r="AG62" i="1"/>
  <c r="AF62" i="1"/>
  <c r="AE62" i="1" s="1"/>
  <c r="AH61" i="1"/>
  <c r="AG61" i="1"/>
  <c r="AF61" i="1"/>
  <c r="AE61" i="1" s="1"/>
  <c r="AH60" i="1"/>
  <c r="AG60" i="1"/>
  <c r="AF60" i="1"/>
  <c r="AE60" i="1" s="1"/>
  <c r="AH59" i="1"/>
  <c r="AG59" i="1"/>
  <c r="AF59" i="1"/>
  <c r="AE59" i="1" s="1"/>
  <c r="AH58" i="1"/>
  <c r="AG58" i="1"/>
  <c r="AF58" i="1"/>
  <c r="AE58" i="1" s="1"/>
  <c r="AJ32" i="1"/>
  <c r="AJ34" i="1"/>
  <c r="AJ38" i="1"/>
  <c r="AJ42" i="1"/>
  <c r="AJ46" i="1"/>
  <c r="AJ47" i="1"/>
  <c r="AJ48" i="1"/>
  <c r="AJ50" i="1"/>
  <c r="AJ54" i="1"/>
  <c r="AF57" i="1"/>
  <c r="AJ7" i="1"/>
  <c r="AJ8" i="1"/>
  <c r="AJ15" i="1"/>
  <c r="AJ16" i="1"/>
  <c r="AJ19" i="1"/>
  <c r="AJ20" i="1"/>
  <c r="AJ23" i="1"/>
  <c r="AJ24" i="1"/>
  <c r="AJ27" i="1"/>
  <c r="AJ28" i="1"/>
  <c r="AF31" i="1"/>
  <c r="V13" i="1"/>
  <c r="V15" i="1"/>
  <c r="V16" i="1"/>
  <c r="U6" i="1"/>
  <c r="S6" i="1"/>
  <c r="R6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S109" i="1"/>
  <c r="R109" i="1"/>
  <c r="S108" i="1"/>
  <c r="T107" i="1"/>
  <c r="S107" i="1"/>
  <c r="R107" i="1"/>
  <c r="Q107" i="1" s="1"/>
  <c r="T106" i="1"/>
  <c r="S106" i="1"/>
  <c r="R106" i="1"/>
  <c r="Q106" i="1" s="1"/>
  <c r="T105" i="1"/>
  <c r="S105" i="1"/>
  <c r="R105" i="1"/>
  <c r="Q105" i="1" s="1"/>
  <c r="T104" i="1"/>
  <c r="S104" i="1"/>
  <c r="R104" i="1"/>
  <c r="Q104" i="1" s="1"/>
  <c r="T103" i="1"/>
  <c r="S103" i="1"/>
  <c r="R103" i="1"/>
  <c r="Q103" i="1" s="1"/>
  <c r="T102" i="1"/>
  <c r="S102" i="1"/>
  <c r="R102" i="1"/>
  <c r="Q102" i="1" s="1"/>
  <c r="T101" i="1"/>
  <c r="S101" i="1"/>
  <c r="R101" i="1"/>
  <c r="Q101" i="1" s="1"/>
  <c r="T100" i="1"/>
  <c r="S100" i="1"/>
  <c r="R100" i="1"/>
  <c r="Q100" i="1" s="1"/>
  <c r="T99" i="1"/>
  <c r="S99" i="1"/>
  <c r="R99" i="1"/>
  <c r="Q99" i="1" s="1"/>
  <c r="T98" i="1"/>
  <c r="S98" i="1"/>
  <c r="R98" i="1"/>
  <c r="Q98" i="1" s="1"/>
  <c r="T97" i="1"/>
  <c r="S97" i="1"/>
  <c r="R97" i="1"/>
  <c r="Q97" i="1" s="1"/>
  <c r="T96" i="1"/>
  <c r="S96" i="1"/>
  <c r="R96" i="1"/>
  <c r="Q96" i="1" s="1"/>
  <c r="T95" i="1"/>
  <c r="S95" i="1"/>
  <c r="R95" i="1"/>
  <c r="Q95" i="1" s="1"/>
  <c r="T94" i="1"/>
  <c r="S94" i="1"/>
  <c r="R94" i="1"/>
  <c r="Q94" i="1" s="1"/>
  <c r="T93" i="1"/>
  <c r="S93" i="1"/>
  <c r="R93" i="1"/>
  <c r="Q93" i="1" s="1"/>
  <c r="T92" i="1"/>
  <c r="S92" i="1"/>
  <c r="R92" i="1"/>
  <c r="Q92" i="1" s="1"/>
  <c r="T91" i="1"/>
  <c r="S91" i="1"/>
  <c r="R91" i="1"/>
  <c r="Q91" i="1" s="1"/>
  <c r="T90" i="1"/>
  <c r="S90" i="1"/>
  <c r="R90" i="1"/>
  <c r="Q90" i="1" s="1"/>
  <c r="T89" i="1"/>
  <c r="S89" i="1"/>
  <c r="R89" i="1"/>
  <c r="Q89" i="1" s="1"/>
  <c r="T88" i="1"/>
  <c r="S88" i="1"/>
  <c r="R88" i="1"/>
  <c r="Q88" i="1" s="1"/>
  <c r="T87" i="1"/>
  <c r="S87" i="1"/>
  <c r="R87" i="1"/>
  <c r="Q87" i="1" s="1"/>
  <c r="T86" i="1"/>
  <c r="S86" i="1"/>
  <c r="R86" i="1"/>
  <c r="Q86" i="1" s="1"/>
  <c r="T85" i="1"/>
  <c r="S85" i="1"/>
  <c r="R85" i="1"/>
  <c r="Q85" i="1" s="1"/>
  <c r="T84" i="1"/>
  <c r="S84" i="1"/>
  <c r="R84" i="1"/>
  <c r="Q84" i="1" s="1"/>
  <c r="S82" i="1" s="1"/>
  <c r="U58" i="1"/>
  <c r="V58" i="1" s="1"/>
  <c r="U59" i="1"/>
  <c r="V59" i="1" s="1"/>
  <c r="U60" i="1"/>
  <c r="V60" i="1" s="1"/>
  <c r="U61" i="1"/>
  <c r="V61" i="1" s="1"/>
  <c r="U62" i="1"/>
  <c r="V62" i="1" s="1"/>
  <c r="U63" i="1"/>
  <c r="V63" i="1" s="1"/>
  <c r="U64" i="1"/>
  <c r="V64" i="1" s="1"/>
  <c r="U65" i="1"/>
  <c r="V65" i="1" s="1"/>
  <c r="U66" i="1"/>
  <c r="V66" i="1" s="1"/>
  <c r="U67" i="1"/>
  <c r="V67" i="1" s="1"/>
  <c r="U68" i="1"/>
  <c r="V68" i="1" s="1"/>
  <c r="U69" i="1"/>
  <c r="V69" i="1" s="1"/>
  <c r="U70" i="1"/>
  <c r="V70" i="1" s="1"/>
  <c r="U71" i="1"/>
  <c r="V71" i="1" s="1"/>
  <c r="U72" i="1"/>
  <c r="V72" i="1" s="1"/>
  <c r="U73" i="1"/>
  <c r="V73" i="1" s="1"/>
  <c r="U74" i="1"/>
  <c r="V74" i="1" s="1"/>
  <c r="U75" i="1"/>
  <c r="V75" i="1" s="1"/>
  <c r="U76" i="1"/>
  <c r="V76" i="1" s="1"/>
  <c r="U77" i="1"/>
  <c r="V77" i="1" s="1"/>
  <c r="U78" i="1"/>
  <c r="V78" i="1" s="1"/>
  <c r="U79" i="1"/>
  <c r="V79" i="1" s="1"/>
  <c r="U80" i="1"/>
  <c r="V80" i="1" s="1"/>
  <c r="U81" i="1"/>
  <c r="V81" i="1" s="1"/>
  <c r="R83" i="1"/>
  <c r="T81" i="1"/>
  <c r="S81" i="1"/>
  <c r="R81" i="1"/>
  <c r="Q81" i="1" s="1"/>
  <c r="T80" i="1"/>
  <c r="S80" i="1"/>
  <c r="R80" i="1"/>
  <c r="Q80" i="1" s="1"/>
  <c r="T79" i="1"/>
  <c r="S79" i="1"/>
  <c r="R79" i="1"/>
  <c r="Q79" i="1" s="1"/>
  <c r="T78" i="1"/>
  <c r="S78" i="1"/>
  <c r="R78" i="1"/>
  <c r="Q78" i="1" s="1"/>
  <c r="T77" i="1"/>
  <c r="S77" i="1"/>
  <c r="R77" i="1"/>
  <c r="Q77" i="1" s="1"/>
  <c r="T76" i="1"/>
  <c r="S76" i="1"/>
  <c r="R76" i="1"/>
  <c r="Q76" i="1" s="1"/>
  <c r="T75" i="1"/>
  <c r="S75" i="1"/>
  <c r="R75" i="1"/>
  <c r="Q75" i="1" s="1"/>
  <c r="T74" i="1"/>
  <c r="S74" i="1"/>
  <c r="R74" i="1"/>
  <c r="Q74" i="1" s="1"/>
  <c r="T73" i="1"/>
  <c r="S73" i="1"/>
  <c r="R73" i="1"/>
  <c r="Q73" i="1" s="1"/>
  <c r="T72" i="1"/>
  <c r="S72" i="1"/>
  <c r="R72" i="1"/>
  <c r="Q72" i="1" s="1"/>
  <c r="T71" i="1"/>
  <c r="S71" i="1"/>
  <c r="R71" i="1"/>
  <c r="Q71" i="1" s="1"/>
  <c r="T70" i="1"/>
  <c r="S70" i="1"/>
  <c r="R70" i="1"/>
  <c r="Q70" i="1" s="1"/>
  <c r="T69" i="1"/>
  <c r="S69" i="1"/>
  <c r="R69" i="1"/>
  <c r="Q69" i="1" s="1"/>
  <c r="T68" i="1"/>
  <c r="S68" i="1"/>
  <c r="R68" i="1"/>
  <c r="Q68" i="1" s="1"/>
  <c r="T67" i="1"/>
  <c r="S67" i="1"/>
  <c r="R67" i="1"/>
  <c r="Q67" i="1" s="1"/>
  <c r="T66" i="1"/>
  <c r="S66" i="1"/>
  <c r="R66" i="1"/>
  <c r="Q66" i="1" s="1"/>
  <c r="T65" i="1"/>
  <c r="S65" i="1"/>
  <c r="R65" i="1"/>
  <c r="Q65" i="1" s="1"/>
  <c r="T64" i="1"/>
  <c r="S64" i="1"/>
  <c r="R64" i="1"/>
  <c r="Q64" i="1" s="1"/>
  <c r="T63" i="1"/>
  <c r="S63" i="1"/>
  <c r="R63" i="1"/>
  <c r="Q63" i="1" s="1"/>
  <c r="T62" i="1"/>
  <c r="S62" i="1"/>
  <c r="R62" i="1"/>
  <c r="Q62" i="1" s="1"/>
  <c r="T61" i="1"/>
  <c r="S61" i="1"/>
  <c r="R61" i="1"/>
  <c r="Q61" i="1" s="1"/>
  <c r="T60" i="1"/>
  <c r="S60" i="1"/>
  <c r="R60" i="1"/>
  <c r="Q60" i="1" s="1"/>
  <c r="T59" i="1"/>
  <c r="S59" i="1"/>
  <c r="R59" i="1"/>
  <c r="Q59" i="1" s="1"/>
  <c r="T58" i="1"/>
  <c r="S58" i="1"/>
  <c r="R58" i="1"/>
  <c r="Q58" i="1" s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R57" i="1"/>
  <c r="V18" i="1"/>
  <c r="V19" i="1"/>
  <c r="V20" i="1"/>
  <c r="V21" i="1"/>
  <c r="V22" i="1"/>
  <c r="V23" i="1"/>
  <c r="V24" i="1"/>
  <c r="V25" i="1"/>
  <c r="V26" i="1"/>
  <c r="V27" i="1"/>
  <c r="V28" i="1"/>
  <c r="V29" i="1"/>
  <c r="R31" i="1"/>
  <c r="Q6" i="1"/>
  <c r="Q7" i="1" s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7" i="1"/>
  <c r="AV8" i="1"/>
  <c r="AV13" i="1"/>
  <c r="AV14" i="1"/>
  <c r="AV15" i="1"/>
  <c r="AV16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9" i="1"/>
  <c r="AT10" i="1"/>
  <c r="AT12" i="1"/>
  <c r="AT13" i="1"/>
  <c r="AT14" i="1"/>
  <c r="AT15" i="1"/>
  <c r="AT16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8" i="1"/>
  <c r="AR10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7" i="1"/>
  <c r="AP8" i="1"/>
  <c r="AP9" i="1"/>
  <c r="AP10" i="1"/>
  <c r="AP13" i="1"/>
  <c r="AP14" i="1"/>
  <c r="AP15" i="1"/>
  <c r="AP16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7" i="1"/>
  <c r="AN10" i="1"/>
  <c r="AN12" i="1"/>
  <c r="AN13" i="1"/>
  <c r="AN14" i="1"/>
  <c r="AN15" i="1"/>
  <c r="AN16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7" i="1"/>
  <c r="AL9" i="1"/>
  <c r="AL10" i="1"/>
  <c r="AL13" i="1"/>
  <c r="AL14" i="1"/>
  <c r="AL15" i="1"/>
  <c r="AL16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7" i="1"/>
  <c r="AD9" i="1"/>
  <c r="AD10" i="1"/>
  <c r="AD13" i="1"/>
  <c r="AD14" i="1"/>
  <c r="AD15" i="1"/>
  <c r="AD16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7" i="1"/>
  <c r="AB8" i="1"/>
  <c r="AB9" i="1"/>
  <c r="AB10" i="1"/>
  <c r="AB13" i="1"/>
  <c r="AB14" i="1"/>
  <c r="AB15" i="1"/>
  <c r="AB16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7" i="1"/>
  <c r="Z9" i="1"/>
  <c r="Z10" i="1"/>
  <c r="Z12" i="1"/>
  <c r="Z13" i="1"/>
  <c r="Z14" i="1"/>
  <c r="Z15" i="1"/>
  <c r="Z16" i="1"/>
  <c r="Z18" i="1"/>
  <c r="Z19" i="1"/>
  <c r="Z20" i="1"/>
  <c r="Z21" i="1"/>
  <c r="Z22" i="1"/>
  <c r="Z23" i="1"/>
  <c r="Z24" i="1"/>
  <c r="Z25" i="1"/>
  <c r="Z26" i="1"/>
  <c r="Z27" i="1"/>
  <c r="Z28" i="1"/>
  <c r="Z29" i="1"/>
  <c r="B84" i="1"/>
  <c r="B168" i="19" s="1"/>
  <c r="B46" i="2"/>
  <c r="D61" i="3"/>
  <c r="E61" i="3"/>
  <c r="D68" i="3"/>
  <c r="E68" i="3"/>
  <c r="D69" i="3"/>
  <c r="E69" i="3"/>
  <c r="D70" i="3"/>
  <c r="E70" i="3"/>
  <c r="D71" i="3"/>
  <c r="E71" i="3"/>
  <c r="D72" i="3"/>
  <c r="E72" i="3"/>
  <c r="D73" i="3"/>
  <c r="E73" i="3"/>
  <c r="D74" i="3"/>
  <c r="E74" i="3"/>
  <c r="D75" i="3"/>
  <c r="E75" i="3"/>
  <c r="D76" i="3"/>
  <c r="E76" i="3"/>
  <c r="D77" i="3"/>
  <c r="E77" i="3"/>
  <c r="D78" i="3"/>
  <c r="E78" i="3"/>
  <c r="D79" i="3"/>
  <c r="E79" i="3"/>
  <c r="D80" i="3"/>
  <c r="E80" i="3"/>
  <c r="D81" i="3"/>
  <c r="E81" i="3"/>
  <c r="D82" i="3"/>
  <c r="E82" i="3"/>
  <c r="D83" i="3"/>
  <c r="E83" i="3"/>
  <c r="D84" i="3"/>
  <c r="E84" i="3"/>
  <c r="D62" i="3"/>
  <c r="E62" i="3"/>
  <c r="D63" i="3"/>
  <c r="E63" i="3"/>
  <c r="D64" i="3"/>
  <c r="E64" i="3"/>
  <c r="D65" i="3"/>
  <c r="E65" i="3"/>
  <c r="D66" i="3"/>
  <c r="E66" i="3"/>
  <c r="D67" i="3"/>
  <c r="E67" i="3"/>
  <c r="E6" i="1"/>
  <c r="E16" i="3" s="1"/>
  <c r="D17" i="3"/>
  <c r="E17" i="3"/>
  <c r="E18" i="3"/>
  <c r="D19" i="3"/>
  <c r="E19" i="3"/>
  <c r="E20" i="3"/>
  <c r="E21" i="3"/>
  <c r="E22" i="3"/>
  <c r="D23" i="3"/>
  <c r="E23" i="3"/>
  <c r="E24" i="3"/>
  <c r="D25" i="3"/>
  <c r="E25" i="3"/>
  <c r="D26" i="3"/>
  <c r="E26" i="3"/>
  <c r="E27" i="3"/>
  <c r="D28" i="3"/>
  <c r="E28" i="3"/>
  <c r="D29" i="3"/>
  <c r="E29" i="3"/>
  <c r="D30" i="3"/>
  <c r="E30" i="3"/>
  <c r="D31" i="3"/>
  <c r="E31" i="3"/>
  <c r="D32" i="3"/>
  <c r="E32" i="3"/>
  <c r="D33" i="3"/>
  <c r="E33" i="3"/>
  <c r="D34" i="3"/>
  <c r="E34" i="3"/>
  <c r="D35" i="3"/>
  <c r="E35" i="3"/>
  <c r="D36" i="3"/>
  <c r="E36" i="3"/>
  <c r="D37" i="3"/>
  <c r="E37" i="3"/>
  <c r="D38" i="3"/>
  <c r="E38" i="3"/>
  <c r="D39" i="3"/>
  <c r="E39" i="3"/>
  <c r="D106" i="3"/>
  <c r="E106" i="3"/>
  <c r="D107" i="3"/>
  <c r="E107" i="3"/>
  <c r="D108" i="3"/>
  <c r="E108" i="3"/>
  <c r="D109" i="3"/>
  <c r="E109" i="3"/>
  <c r="D110" i="3"/>
  <c r="E110" i="3"/>
  <c r="D111" i="3"/>
  <c r="E111" i="3"/>
  <c r="D112" i="3"/>
  <c r="E112" i="3"/>
  <c r="D113" i="3"/>
  <c r="E113" i="3"/>
  <c r="D114" i="3"/>
  <c r="E114" i="3"/>
  <c r="D115" i="3"/>
  <c r="E115" i="3"/>
  <c r="D116" i="3"/>
  <c r="E116" i="3"/>
  <c r="D117" i="3"/>
  <c r="E117" i="3"/>
  <c r="D118" i="3"/>
  <c r="E118" i="3"/>
  <c r="D119" i="3"/>
  <c r="E119" i="3"/>
  <c r="D120" i="3"/>
  <c r="E120" i="3"/>
  <c r="D121" i="3"/>
  <c r="E121" i="3"/>
  <c r="D122" i="3"/>
  <c r="E122" i="3"/>
  <c r="D123" i="3"/>
  <c r="E123" i="3"/>
  <c r="D124" i="3"/>
  <c r="E124" i="3"/>
  <c r="D125" i="3"/>
  <c r="E125" i="3"/>
  <c r="D126" i="3"/>
  <c r="E126" i="3"/>
  <c r="D127" i="3"/>
  <c r="E127" i="3"/>
  <c r="D128" i="3"/>
  <c r="E128" i="3"/>
  <c r="D129" i="3"/>
  <c r="E129" i="3"/>
  <c r="E84" i="1"/>
  <c r="E151" i="3" s="1"/>
  <c r="E85" i="1"/>
  <c r="E152" i="3" s="1"/>
  <c r="E86" i="1"/>
  <c r="E153" i="3" s="1"/>
  <c r="E87" i="1"/>
  <c r="E154" i="3" s="1"/>
  <c r="E88" i="1"/>
  <c r="E155" i="3" s="1"/>
  <c r="E89" i="1"/>
  <c r="E156" i="3" s="1"/>
  <c r="E90" i="1"/>
  <c r="E157" i="3" s="1"/>
  <c r="E91" i="1"/>
  <c r="E158" i="3" s="1"/>
  <c r="E92" i="1"/>
  <c r="E159" i="3" s="1"/>
  <c r="E93" i="1"/>
  <c r="E160" i="3" s="1"/>
  <c r="E94" i="1"/>
  <c r="E161" i="3" s="1"/>
  <c r="E95" i="1"/>
  <c r="E162" i="3" s="1"/>
  <c r="E96" i="1"/>
  <c r="E163" i="3" s="1"/>
  <c r="E97" i="1"/>
  <c r="E164" i="3" s="1"/>
  <c r="E98" i="1"/>
  <c r="E165" i="3" s="1"/>
  <c r="E99" i="1"/>
  <c r="E166" i="3" s="1"/>
  <c r="E100" i="1"/>
  <c r="E167" i="3" s="1"/>
  <c r="E101" i="1"/>
  <c r="E168" i="3" s="1"/>
  <c r="E102" i="1"/>
  <c r="E169" i="3" s="1"/>
  <c r="E103" i="1"/>
  <c r="E170" i="3" s="1"/>
  <c r="E104" i="1"/>
  <c r="E171" i="3" s="1"/>
  <c r="E105" i="1"/>
  <c r="E172" i="3" s="1"/>
  <c r="E106" i="1"/>
  <c r="E173" i="3" s="1"/>
  <c r="E107" i="1"/>
  <c r="E174" i="3" s="1"/>
  <c r="B107" i="3"/>
  <c r="B108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A6" i="1"/>
  <c r="A8" i="19" s="1"/>
  <c r="B6" i="1"/>
  <c r="C6" i="1"/>
  <c r="C5" i="2" s="1"/>
  <c r="C18" i="3"/>
  <c r="B19" i="3"/>
  <c r="B21" i="3"/>
  <c r="C21" i="3"/>
  <c r="C22" i="3"/>
  <c r="B23" i="3"/>
  <c r="C23" i="3"/>
  <c r="C24" i="3"/>
  <c r="B25" i="3"/>
  <c r="C25" i="3"/>
  <c r="C28" i="3"/>
  <c r="B29" i="3"/>
  <c r="C29" i="3"/>
  <c r="B20" i="2"/>
  <c r="C32" i="3"/>
  <c r="C33" i="3"/>
  <c r="B34" i="3"/>
  <c r="C34" i="3"/>
  <c r="C35" i="3"/>
  <c r="C36" i="3"/>
  <c r="C37" i="3"/>
  <c r="B38" i="3"/>
  <c r="C39" i="3"/>
  <c r="C61" i="3"/>
  <c r="C62" i="3"/>
  <c r="C63" i="3"/>
  <c r="C64" i="3"/>
  <c r="C65" i="3"/>
  <c r="C66" i="3"/>
  <c r="C67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4" i="1"/>
  <c r="B85" i="1"/>
  <c r="C85" i="1"/>
  <c r="C84" i="2" s="1"/>
  <c r="B86" i="1"/>
  <c r="C86" i="1"/>
  <c r="B87" i="1"/>
  <c r="B171" i="19" s="1"/>
  <c r="C87" i="1"/>
  <c r="C86" i="2" s="1"/>
  <c r="B88" i="1"/>
  <c r="C88" i="1"/>
  <c r="B89" i="1"/>
  <c r="C89" i="1"/>
  <c r="C88" i="2" s="1"/>
  <c r="B90" i="1"/>
  <c r="C90" i="1"/>
  <c r="B91" i="1"/>
  <c r="C91" i="1"/>
  <c r="C90" i="2" s="1"/>
  <c r="B92" i="1"/>
  <c r="C92" i="1"/>
  <c r="C91" i="2" s="1"/>
  <c r="B93" i="1"/>
  <c r="C93" i="1"/>
  <c r="B94" i="1"/>
  <c r="B93" i="2" s="1"/>
  <c r="C94" i="1"/>
  <c r="B95" i="1"/>
  <c r="B179" i="19" s="1"/>
  <c r="C95" i="1"/>
  <c r="C94" i="2" s="1"/>
  <c r="B96" i="1"/>
  <c r="C96" i="1"/>
  <c r="B97" i="1"/>
  <c r="C97" i="1"/>
  <c r="C96" i="2" s="1"/>
  <c r="B98" i="1"/>
  <c r="C98" i="1"/>
  <c r="B99" i="1"/>
  <c r="C99" i="1"/>
  <c r="B100" i="1"/>
  <c r="C100" i="1"/>
  <c r="C99" i="2" s="1"/>
  <c r="B101" i="1"/>
  <c r="C101" i="1"/>
  <c r="B102" i="1"/>
  <c r="C102" i="1"/>
  <c r="B103" i="1"/>
  <c r="C103" i="1"/>
  <c r="C102" i="2" s="1"/>
  <c r="B104" i="1"/>
  <c r="C104" i="1"/>
  <c r="B105" i="1"/>
  <c r="C105" i="1"/>
  <c r="B106" i="1"/>
  <c r="C106" i="1"/>
  <c r="B107" i="1"/>
  <c r="C107" i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F7" i="7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 s="1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68" i="3"/>
  <c r="C31" i="3"/>
  <c r="C30" i="3"/>
  <c r="C27" i="3"/>
  <c r="C20" i="3"/>
  <c r="C19" i="3"/>
  <c r="C17" i="3"/>
  <c r="B109" i="3"/>
  <c r="B106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A3" i="2"/>
  <c r="C108" i="2"/>
  <c r="C107" i="2"/>
  <c r="A2" i="2"/>
  <c r="C63" i="2"/>
  <c r="C61" i="2"/>
  <c r="C59" i="2"/>
  <c r="C57" i="2"/>
  <c r="C53" i="2"/>
  <c r="C52" i="2"/>
  <c r="C51" i="2"/>
  <c r="C50" i="2"/>
  <c r="C49" i="2"/>
  <c r="C48" i="2"/>
  <c r="C47" i="2"/>
  <c r="C44" i="2"/>
  <c r="C43" i="2"/>
  <c r="C42" i="2"/>
  <c r="C41" i="2"/>
  <c r="C40" i="2"/>
  <c r="C39" i="2"/>
  <c r="C38" i="2"/>
  <c r="C37" i="2"/>
  <c r="C36" i="2"/>
  <c r="C35" i="2"/>
  <c r="C33" i="2"/>
  <c r="C32" i="2"/>
  <c r="C31" i="2"/>
  <c r="C28" i="2"/>
  <c r="C25" i="2"/>
  <c r="C24" i="2"/>
  <c r="C23" i="2"/>
  <c r="C22" i="2"/>
  <c r="C21" i="2"/>
  <c r="C20" i="2"/>
  <c r="C18" i="2"/>
  <c r="C17" i="2"/>
  <c r="C16" i="2"/>
  <c r="C15" i="2"/>
  <c r="C13" i="2"/>
  <c r="C12" i="2"/>
  <c r="C11" i="2"/>
  <c r="C10" i="2"/>
  <c r="C9" i="2"/>
  <c r="C8" i="2"/>
  <c r="C7" i="2"/>
  <c r="C6" i="2"/>
  <c r="C14" i="2"/>
  <c r="D6" i="2"/>
  <c r="F6" i="2" s="1"/>
  <c r="D8" i="2"/>
  <c r="F8" i="2" s="1"/>
  <c r="D9" i="2"/>
  <c r="F9" i="2" s="1"/>
  <c r="D10" i="2"/>
  <c r="F10" i="2" s="1"/>
  <c r="D11" i="2"/>
  <c r="F11" i="2" s="1"/>
  <c r="D12" i="2"/>
  <c r="F12" i="2" s="1"/>
  <c r="D13" i="2"/>
  <c r="F13" i="2" s="1"/>
  <c r="D14" i="2"/>
  <c r="F14" i="2" s="1"/>
  <c r="D15" i="2"/>
  <c r="F15" i="2" s="1"/>
  <c r="D17" i="2"/>
  <c r="F17" i="2" s="1"/>
  <c r="D18" i="2"/>
  <c r="F18" i="2" s="1"/>
  <c r="D19" i="2"/>
  <c r="F19" i="2" s="1"/>
  <c r="D20" i="2"/>
  <c r="F20" i="2" s="1"/>
  <c r="D21" i="2"/>
  <c r="F21" i="2" s="1"/>
  <c r="D22" i="2"/>
  <c r="F22" i="2" s="1"/>
  <c r="D23" i="2"/>
  <c r="F23" i="2" s="1"/>
  <c r="D24" i="2"/>
  <c r="F24" i="2" s="1"/>
  <c r="D25" i="2"/>
  <c r="F25" i="2" s="1"/>
  <c r="D26" i="2"/>
  <c r="F26" i="2" s="1"/>
  <c r="D27" i="2"/>
  <c r="F27" i="2" s="1"/>
  <c r="D28" i="2"/>
  <c r="F28" i="2" s="1"/>
  <c r="D31" i="2"/>
  <c r="F31" i="2" s="1"/>
  <c r="D32" i="2"/>
  <c r="F32" i="2" s="1"/>
  <c r="D33" i="2"/>
  <c r="F33" i="2" s="1"/>
  <c r="D34" i="2"/>
  <c r="F34" i="2" s="1"/>
  <c r="D35" i="2"/>
  <c r="F35" i="2" s="1"/>
  <c r="D36" i="2"/>
  <c r="F36" i="2" s="1"/>
  <c r="D37" i="2"/>
  <c r="F37" i="2" s="1"/>
  <c r="D38" i="2"/>
  <c r="F38" i="2" s="1"/>
  <c r="D39" i="2"/>
  <c r="F39" i="2" s="1"/>
  <c r="D40" i="2"/>
  <c r="F40" i="2" s="1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F69" i="2" s="1"/>
  <c r="D70" i="2"/>
  <c r="F70" i="2" s="1"/>
  <c r="D71" i="2"/>
  <c r="F71" i="2" s="1"/>
  <c r="D72" i="2"/>
  <c r="F72" i="2" s="1"/>
  <c r="D73" i="2"/>
  <c r="F73" i="2" s="1"/>
  <c r="D74" i="2"/>
  <c r="F74" i="2" s="1"/>
  <c r="D75" i="2"/>
  <c r="F75" i="2" s="1"/>
  <c r="D76" i="2"/>
  <c r="F76" i="2" s="1"/>
  <c r="D77" i="2"/>
  <c r="F77" i="2" s="1"/>
  <c r="D78" i="2"/>
  <c r="F78" i="2" s="1"/>
  <c r="D79" i="2"/>
  <c r="F79" i="2" s="1"/>
  <c r="D80" i="2"/>
  <c r="F80" i="2" s="1"/>
  <c r="B64" i="2"/>
  <c r="B63" i="2"/>
  <c r="B62" i="2"/>
  <c r="B61" i="2"/>
  <c r="B60" i="2"/>
  <c r="B59" i="2"/>
  <c r="B58" i="2"/>
  <c r="B57" i="2"/>
  <c r="B53" i="2"/>
  <c r="B52" i="2"/>
  <c r="B51" i="2"/>
  <c r="B50" i="2"/>
  <c r="B49" i="2"/>
  <c r="B48" i="2"/>
  <c r="B47" i="2"/>
  <c r="B45" i="2"/>
  <c r="B44" i="2"/>
  <c r="B43" i="2"/>
  <c r="B42" i="2"/>
  <c r="B41" i="2"/>
  <c r="B40" i="2"/>
  <c r="B39" i="2"/>
  <c r="B38" i="2"/>
  <c r="B37" i="2"/>
  <c r="B36" i="2"/>
  <c r="B35" i="2"/>
  <c r="B34" i="2"/>
  <c r="B22" i="2"/>
  <c r="B33" i="2"/>
  <c r="B32" i="2"/>
  <c r="B31" i="2"/>
  <c r="B28" i="2"/>
  <c r="B26" i="2"/>
  <c r="B25" i="2"/>
  <c r="B24" i="2"/>
  <c r="B23" i="2"/>
  <c r="B21" i="2"/>
  <c r="B19" i="2"/>
  <c r="B18" i="2"/>
  <c r="B17" i="2"/>
  <c r="B16" i="2"/>
  <c r="B15" i="2"/>
  <c r="B13" i="2"/>
  <c r="B11" i="2"/>
  <c r="B9" i="2"/>
  <c r="B8" i="2"/>
  <c r="B7" i="2"/>
  <c r="X93" i="1"/>
  <c r="H93" i="1"/>
  <c r="X81" i="1"/>
  <c r="N81" i="1"/>
  <c r="L81" i="1"/>
  <c r="J81" i="1"/>
  <c r="H81" i="1"/>
  <c r="X80" i="1"/>
  <c r="N80" i="1"/>
  <c r="L80" i="1"/>
  <c r="J80" i="1"/>
  <c r="H80" i="1"/>
  <c r="X79" i="1"/>
  <c r="N79" i="1"/>
  <c r="L79" i="1"/>
  <c r="J79" i="1"/>
  <c r="H79" i="1"/>
  <c r="X78" i="1"/>
  <c r="N78" i="1"/>
  <c r="L78" i="1"/>
  <c r="J78" i="1"/>
  <c r="H78" i="1"/>
  <c r="X77" i="1"/>
  <c r="N77" i="1"/>
  <c r="L77" i="1"/>
  <c r="J77" i="1"/>
  <c r="H77" i="1"/>
  <c r="X76" i="1"/>
  <c r="N76" i="1"/>
  <c r="L76" i="1"/>
  <c r="J76" i="1"/>
  <c r="H76" i="1"/>
  <c r="X75" i="1"/>
  <c r="N75" i="1"/>
  <c r="L75" i="1"/>
  <c r="J75" i="1"/>
  <c r="H75" i="1"/>
  <c r="X74" i="1"/>
  <c r="N74" i="1"/>
  <c r="L74" i="1"/>
  <c r="J74" i="1"/>
  <c r="H74" i="1"/>
  <c r="X73" i="1"/>
  <c r="N73" i="1"/>
  <c r="L73" i="1"/>
  <c r="J73" i="1"/>
  <c r="H73" i="1"/>
  <c r="X72" i="1"/>
  <c r="N72" i="1"/>
  <c r="L72" i="1"/>
  <c r="J72" i="1"/>
  <c r="H72" i="1"/>
  <c r="X71" i="1"/>
  <c r="N71" i="1"/>
  <c r="L71" i="1"/>
  <c r="J71" i="1"/>
  <c r="H71" i="1"/>
  <c r="X70" i="1"/>
  <c r="N70" i="1"/>
  <c r="L70" i="1"/>
  <c r="J70" i="1"/>
  <c r="H70" i="1"/>
  <c r="X69" i="1"/>
  <c r="N69" i="1"/>
  <c r="L69" i="1"/>
  <c r="J69" i="1"/>
  <c r="H69" i="1"/>
  <c r="X68" i="1"/>
  <c r="N68" i="1"/>
  <c r="L68" i="1"/>
  <c r="J68" i="1"/>
  <c r="H68" i="1"/>
  <c r="X67" i="1"/>
  <c r="N67" i="1"/>
  <c r="L67" i="1"/>
  <c r="J67" i="1"/>
  <c r="H67" i="1"/>
  <c r="X66" i="1"/>
  <c r="N66" i="1"/>
  <c r="L66" i="1"/>
  <c r="J66" i="1"/>
  <c r="H66" i="1"/>
  <c r="X65" i="1"/>
  <c r="N65" i="1"/>
  <c r="L65" i="1"/>
  <c r="J65" i="1"/>
  <c r="H65" i="1"/>
  <c r="X64" i="1"/>
  <c r="N64" i="1"/>
  <c r="L64" i="1"/>
  <c r="J64" i="1"/>
  <c r="H64" i="1"/>
  <c r="X63" i="1"/>
  <c r="N63" i="1"/>
  <c r="L63" i="1"/>
  <c r="J63" i="1"/>
  <c r="H63" i="1"/>
  <c r="X62" i="1"/>
  <c r="N62" i="1"/>
  <c r="L62" i="1"/>
  <c r="J62" i="1"/>
  <c r="H62" i="1"/>
  <c r="X61" i="1"/>
  <c r="N61" i="1"/>
  <c r="L61" i="1"/>
  <c r="J61" i="1"/>
  <c r="H61" i="1"/>
  <c r="X60" i="1"/>
  <c r="N60" i="1"/>
  <c r="L60" i="1"/>
  <c r="J60" i="1"/>
  <c r="H60" i="1"/>
  <c r="X59" i="1"/>
  <c r="N59" i="1"/>
  <c r="L59" i="1"/>
  <c r="J59" i="1"/>
  <c r="H59" i="1"/>
  <c r="X58" i="1"/>
  <c r="N58" i="1"/>
  <c r="L58" i="1"/>
  <c r="J58" i="1"/>
  <c r="H58" i="1"/>
  <c r="X55" i="1"/>
  <c r="N55" i="1"/>
  <c r="L55" i="1"/>
  <c r="J55" i="1"/>
  <c r="H55" i="1"/>
  <c r="X54" i="1"/>
  <c r="N54" i="1"/>
  <c r="L54" i="1"/>
  <c r="J54" i="1"/>
  <c r="H54" i="1"/>
  <c r="X53" i="1"/>
  <c r="N53" i="1"/>
  <c r="L53" i="1"/>
  <c r="J53" i="1"/>
  <c r="H53" i="1"/>
  <c r="X52" i="1"/>
  <c r="N52" i="1"/>
  <c r="L52" i="1"/>
  <c r="J52" i="1"/>
  <c r="H52" i="1"/>
  <c r="X51" i="1"/>
  <c r="N51" i="1"/>
  <c r="L51" i="1"/>
  <c r="J51" i="1"/>
  <c r="H51" i="1"/>
  <c r="X50" i="1"/>
  <c r="N50" i="1"/>
  <c r="L50" i="1"/>
  <c r="J50" i="1"/>
  <c r="H50" i="1"/>
  <c r="X49" i="1"/>
  <c r="N49" i="1"/>
  <c r="L49" i="1"/>
  <c r="J49" i="1"/>
  <c r="H49" i="1"/>
  <c r="X48" i="1"/>
  <c r="N48" i="1"/>
  <c r="L48" i="1"/>
  <c r="J48" i="1"/>
  <c r="H48" i="1"/>
  <c r="X47" i="1"/>
  <c r="N47" i="1"/>
  <c r="L47" i="1"/>
  <c r="J47" i="1"/>
  <c r="H47" i="1"/>
  <c r="X46" i="1"/>
  <c r="N46" i="1"/>
  <c r="L46" i="1"/>
  <c r="J46" i="1"/>
  <c r="H46" i="1"/>
  <c r="X45" i="1"/>
  <c r="N45" i="1"/>
  <c r="L45" i="1"/>
  <c r="J45" i="1"/>
  <c r="H45" i="1"/>
  <c r="X44" i="1"/>
  <c r="N44" i="1"/>
  <c r="L44" i="1"/>
  <c r="J44" i="1"/>
  <c r="H44" i="1"/>
  <c r="X43" i="1"/>
  <c r="N43" i="1"/>
  <c r="L43" i="1"/>
  <c r="J43" i="1"/>
  <c r="H43" i="1"/>
  <c r="X42" i="1"/>
  <c r="N42" i="1"/>
  <c r="L42" i="1"/>
  <c r="J42" i="1"/>
  <c r="H42" i="1"/>
  <c r="X41" i="1"/>
  <c r="N41" i="1"/>
  <c r="L41" i="1"/>
  <c r="J41" i="1"/>
  <c r="H41" i="1"/>
  <c r="X40" i="1"/>
  <c r="N40" i="1"/>
  <c r="L40" i="1"/>
  <c r="J40" i="1"/>
  <c r="H40" i="1"/>
  <c r="X39" i="1"/>
  <c r="N39" i="1"/>
  <c r="L39" i="1"/>
  <c r="J39" i="1"/>
  <c r="H39" i="1"/>
  <c r="X38" i="1"/>
  <c r="N38" i="1"/>
  <c r="L38" i="1"/>
  <c r="J38" i="1"/>
  <c r="H38" i="1"/>
  <c r="X37" i="1"/>
  <c r="N37" i="1"/>
  <c r="L37" i="1"/>
  <c r="J37" i="1"/>
  <c r="H37" i="1"/>
  <c r="X36" i="1"/>
  <c r="N36" i="1"/>
  <c r="L36" i="1"/>
  <c r="J36" i="1"/>
  <c r="H36" i="1"/>
  <c r="X35" i="1"/>
  <c r="N35" i="1"/>
  <c r="L35" i="1"/>
  <c r="J35" i="1"/>
  <c r="H35" i="1"/>
  <c r="X34" i="1"/>
  <c r="N34" i="1"/>
  <c r="L34" i="1"/>
  <c r="J34" i="1"/>
  <c r="H34" i="1"/>
  <c r="X33" i="1"/>
  <c r="N33" i="1"/>
  <c r="L33" i="1"/>
  <c r="J33" i="1"/>
  <c r="H33" i="1"/>
  <c r="X32" i="1"/>
  <c r="N32" i="1"/>
  <c r="L32" i="1"/>
  <c r="J32" i="1"/>
  <c r="H32" i="1"/>
  <c r="F32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7" i="1"/>
  <c r="N29" i="1"/>
  <c r="N28" i="1"/>
  <c r="N27" i="1"/>
  <c r="N26" i="1"/>
  <c r="N25" i="1"/>
  <c r="N24" i="1"/>
  <c r="N23" i="1"/>
  <c r="N22" i="1"/>
  <c r="N21" i="1"/>
  <c r="N20" i="1"/>
  <c r="N19" i="1"/>
  <c r="N18" i="1"/>
  <c r="N16" i="1"/>
  <c r="N15" i="1"/>
  <c r="N14" i="1"/>
  <c r="N13" i="1"/>
  <c r="N12" i="1"/>
  <c r="N11" i="1"/>
  <c r="N10" i="1"/>
  <c r="N9" i="1"/>
  <c r="N7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1" i="1"/>
  <c r="L10" i="1"/>
  <c r="L9" i="1"/>
  <c r="L8" i="1"/>
  <c r="L7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7" i="1"/>
  <c r="H29" i="1"/>
  <c r="H28" i="1"/>
  <c r="H27" i="1"/>
  <c r="H26" i="1"/>
  <c r="H25" i="1"/>
  <c r="H24" i="1"/>
  <c r="H23" i="1"/>
  <c r="H22" i="1"/>
  <c r="H21" i="1"/>
  <c r="H20" i="1"/>
  <c r="H19" i="1"/>
  <c r="H18" i="1"/>
  <c r="H16" i="1"/>
  <c r="H15" i="1"/>
  <c r="H14" i="1"/>
  <c r="H13" i="1"/>
  <c r="H12" i="1"/>
  <c r="H11" i="1"/>
  <c r="H10" i="1"/>
  <c r="H9" i="1"/>
  <c r="H7" i="1"/>
  <c r="B109" i="1"/>
  <c r="B83" i="1"/>
  <c r="B57" i="1"/>
  <c r="B31" i="1"/>
  <c r="C109" i="1"/>
  <c r="C108" i="1"/>
  <c r="H97" i="1" l="1"/>
  <c r="AP101" i="1"/>
  <c r="V98" i="1"/>
  <c r="X89" i="1"/>
  <c r="H85" i="1"/>
  <c r="X85" i="1"/>
  <c r="H89" i="1"/>
  <c r="X97" i="1"/>
  <c r="H101" i="1"/>
  <c r="X101" i="1"/>
  <c r="H105" i="1"/>
  <c r="V90" i="1"/>
  <c r="X105" i="1"/>
  <c r="AV86" i="1"/>
  <c r="V102" i="1"/>
  <c r="V94" i="1"/>
  <c r="V86" i="1"/>
  <c r="AB97" i="1"/>
  <c r="AL105" i="1"/>
  <c r="AT93" i="1"/>
  <c r="AD93" i="1"/>
  <c r="AN85" i="1"/>
  <c r="L95" i="1"/>
  <c r="Z107" i="1"/>
  <c r="AT103" i="1"/>
  <c r="L87" i="1"/>
  <c r="D94" i="2"/>
  <c r="F94" i="2" s="1"/>
  <c r="AD103" i="1"/>
  <c r="L107" i="1"/>
  <c r="D102" i="2"/>
  <c r="F102" i="2" s="1"/>
  <c r="L99" i="1"/>
  <c r="D86" i="2"/>
  <c r="F86" i="2" s="1"/>
  <c r="AN95" i="1"/>
  <c r="L91" i="1"/>
  <c r="AB107" i="1"/>
  <c r="AR91" i="1"/>
  <c r="AV87" i="1"/>
  <c r="L103" i="1"/>
  <c r="E26" i="19"/>
  <c r="F57" i="7"/>
  <c r="G58" i="7" s="1"/>
  <c r="G57" i="7"/>
  <c r="AD86" i="1"/>
  <c r="AL106" i="1"/>
  <c r="AR86" i="1"/>
  <c r="AT106" i="1"/>
  <c r="AN86" i="1"/>
  <c r="L98" i="1"/>
  <c r="D173" i="3"/>
  <c r="F173" i="3" s="1"/>
  <c r="AB90" i="1"/>
  <c r="D165" i="3"/>
  <c r="F165" i="3" s="1"/>
  <c r="AD98" i="1"/>
  <c r="AL94" i="1"/>
  <c r="AN98" i="1"/>
  <c r="AR98" i="1"/>
  <c r="AT94" i="1"/>
  <c r="AV98" i="1"/>
  <c r="L92" i="1"/>
  <c r="D157" i="3"/>
  <c r="F157" i="3" s="1"/>
  <c r="AB102" i="1"/>
  <c r="L86" i="1"/>
  <c r="L96" i="1"/>
  <c r="L102" i="1"/>
  <c r="D167" i="3"/>
  <c r="F167" i="3" s="1"/>
  <c r="D159" i="3"/>
  <c r="F159" i="3" s="1"/>
  <c r="D151" i="3"/>
  <c r="F151" i="3" s="1"/>
  <c r="AB98" i="1"/>
  <c r="AB86" i="1"/>
  <c r="AD106" i="1"/>
  <c r="AD94" i="1"/>
  <c r="AL90" i="1"/>
  <c r="AR94" i="1"/>
  <c r="AV94" i="1"/>
  <c r="L84" i="1"/>
  <c r="L90" i="1"/>
  <c r="L100" i="1"/>
  <c r="L106" i="1"/>
  <c r="D169" i="3"/>
  <c r="F169" i="3" s="1"/>
  <c r="D161" i="3"/>
  <c r="F161" i="3" s="1"/>
  <c r="D153" i="3"/>
  <c r="F153" i="3" s="1"/>
  <c r="AL102" i="1"/>
  <c r="AL86" i="1"/>
  <c r="AN106" i="1"/>
  <c r="AN94" i="1"/>
  <c r="AR106" i="1"/>
  <c r="AT102" i="1"/>
  <c r="AT90" i="1"/>
  <c r="AV106" i="1"/>
  <c r="AV90" i="1"/>
  <c r="L88" i="1"/>
  <c r="L94" i="1"/>
  <c r="L104" i="1"/>
  <c r="D171" i="3"/>
  <c r="F171" i="3" s="1"/>
  <c r="D163" i="3"/>
  <c r="F163" i="3" s="1"/>
  <c r="D155" i="3"/>
  <c r="F155" i="3" s="1"/>
  <c r="AB106" i="1"/>
  <c r="AB94" i="1"/>
  <c r="AD102" i="1"/>
  <c r="AD90" i="1"/>
  <c r="AL98" i="1"/>
  <c r="AN102" i="1"/>
  <c r="AN90" i="1"/>
  <c r="AR102" i="1"/>
  <c r="AR90" i="1"/>
  <c r="AT98" i="1"/>
  <c r="AT86" i="1"/>
  <c r="AV102" i="1"/>
  <c r="F25" i="19"/>
  <c r="Z99" i="1"/>
  <c r="AB91" i="1"/>
  <c r="AN101" i="1"/>
  <c r="AP93" i="1"/>
  <c r="AT87" i="1"/>
  <c r="Z91" i="1"/>
  <c r="AD87" i="1"/>
  <c r="AL99" i="1"/>
  <c r="AL89" i="1"/>
  <c r="AP85" i="1"/>
  <c r="AR107" i="1"/>
  <c r="AR97" i="1"/>
  <c r="AV103" i="1"/>
  <c r="AV93" i="1"/>
  <c r="E22" i="19"/>
  <c r="E24" i="19"/>
  <c r="J85" i="1"/>
  <c r="N87" i="1"/>
  <c r="J89" i="1"/>
  <c r="N91" i="1"/>
  <c r="J93" i="1"/>
  <c r="N95" i="1"/>
  <c r="J97" i="1"/>
  <c r="N99" i="1"/>
  <c r="J101" i="1"/>
  <c r="N103" i="1"/>
  <c r="J105" i="1"/>
  <c r="N107" i="1"/>
  <c r="D100" i="2"/>
  <c r="F100" i="2" s="1"/>
  <c r="D92" i="2"/>
  <c r="F92" i="2" s="1"/>
  <c r="D84" i="2"/>
  <c r="F84" i="2" s="1"/>
  <c r="Z105" i="1"/>
  <c r="Z97" i="1"/>
  <c r="Z89" i="1"/>
  <c r="AB101" i="1"/>
  <c r="AB95" i="1"/>
  <c r="AB85" i="1"/>
  <c r="AD107" i="1"/>
  <c r="AD97" i="1"/>
  <c r="AD91" i="1"/>
  <c r="AL103" i="1"/>
  <c r="AL93" i="1"/>
  <c r="AL87" i="1"/>
  <c r="AN105" i="1"/>
  <c r="AN99" i="1"/>
  <c r="AN89" i="1"/>
  <c r="AP107" i="1"/>
  <c r="AP99" i="1"/>
  <c r="AP91" i="1"/>
  <c r="AR101" i="1"/>
  <c r="AR95" i="1"/>
  <c r="AR85" i="1"/>
  <c r="AT107" i="1"/>
  <c r="AT97" i="1"/>
  <c r="AT91" i="1"/>
  <c r="AV107" i="1"/>
  <c r="AV97" i="1"/>
  <c r="AV91" i="1"/>
  <c r="V99" i="1"/>
  <c r="V95" i="1"/>
  <c r="V91" i="1"/>
  <c r="V87" i="1"/>
  <c r="L85" i="1"/>
  <c r="H87" i="1"/>
  <c r="X87" i="1"/>
  <c r="L89" i="1"/>
  <c r="H91" i="1"/>
  <c r="X91" i="1"/>
  <c r="L93" i="1"/>
  <c r="H95" i="1"/>
  <c r="X95" i="1"/>
  <c r="L97" i="1"/>
  <c r="H99" i="1"/>
  <c r="X99" i="1"/>
  <c r="L101" i="1"/>
  <c r="H103" i="1"/>
  <c r="X103" i="1"/>
  <c r="L105" i="1"/>
  <c r="H107" i="1"/>
  <c r="X107" i="1"/>
  <c r="D106" i="2"/>
  <c r="F106" i="2" s="1"/>
  <c r="D98" i="2"/>
  <c r="F98" i="2" s="1"/>
  <c r="D90" i="2"/>
  <c r="F90" i="2" s="1"/>
  <c r="D174" i="3"/>
  <c r="F174" i="3" s="1"/>
  <c r="D172" i="3"/>
  <c r="F172" i="3" s="1"/>
  <c r="D170" i="3"/>
  <c r="F170" i="3" s="1"/>
  <c r="D168" i="3"/>
  <c r="F168" i="3" s="1"/>
  <c r="D166" i="3"/>
  <c r="F166" i="3" s="1"/>
  <c r="D164" i="3"/>
  <c r="F164" i="3" s="1"/>
  <c r="D162" i="3"/>
  <c r="F162" i="3" s="1"/>
  <c r="D160" i="3"/>
  <c r="F160" i="3" s="1"/>
  <c r="D158" i="3"/>
  <c r="F158" i="3" s="1"/>
  <c r="D156" i="3"/>
  <c r="F156" i="3" s="1"/>
  <c r="D154" i="3"/>
  <c r="F154" i="3" s="1"/>
  <c r="D152" i="3"/>
  <c r="F152" i="3" s="1"/>
  <c r="Z103" i="1"/>
  <c r="Z95" i="1"/>
  <c r="Z87" i="1"/>
  <c r="AB105" i="1"/>
  <c r="AB99" i="1"/>
  <c r="AB89" i="1"/>
  <c r="AD101" i="1"/>
  <c r="AD95" i="1"/>
  <c r="AD85" i="1"/>
  <c r="AL107" i="1"/>
  <c r="AL97" i="1"/>
  <c r="AL91" i="1"/>
  <c r="AN103" i="1"/>
  <c r="AN93" i="1"/>
  <c r="AN87" i="1"/>
  <c r="AP105" i="1"/>
  <c r="AP97" i="1"/>
  <c r="AP89" i="1"/>
  <c r="AR105" i="1"/>
  <c r="AR99" i="1"/>
  <c r="AR89" i="1"/>
  <c r="AT101" i="1"/>
  <c r="AT95" i="1"/>
  <c r="AT85" i="1"/>
  <c r="AV101" i="1"/>
  <c r="AV95" i="1"/>
  <c r="AV85" i="1"/>
  <c r="N85" i="1"/>
  <c r="J87" i="1"/>
  <c r="N89" i="1"/>
  <c r="J91" i="1"/>
  <c r="N93" i="1"/>
  <c r="J95" i="1"/>
  <c r="N97" i="1"/>
  <c r="J99" i="1"/>
  <c r="N101" i="1"/>
  <c r="J103" i="1"/>
  <c r="N105" i="1"/>
  <c r="J107" i="1"/>
  <c r="D104" i="2"/>
  <c r="F104" i="2" s="1"/>
  <c r="D96" i="2"/>
  <c r="F96" i="2" s="1"/>
  <c r="D88" i="2"/>
  <c r="F88" i="2" s="1"/>
  <c r="Z101" i="1"/>
  <c r="Z93" i="1"/>
  <c r="Z85" i="1"/>
  <c r="AB103" i="1"/>
  <c r="AB93" i="1"/>
  <c r="AB87" i="1"/>
  <c r="AD105" i="1"/>
  <c r="AD99" i="1"/>
  <c r="AD89" i="1"/>
  <c r="AL95" i="1"/>
  <c r="AP103" i="1"/>
  <c r="AP87" i="1"/>
  <c r="AT105" i="1"/>
  <c r="AT99" i="1"/>
  <c r="AT89" i="1"/>
  <c r="V105" i="1"/>
  <c r="V101" i="1"/>
  <c r="V97" i="1"/>
  <c r="V93" i="1"/>
  <c r="V89" i="1"/>
  <c r="V85" i="1"/>
  <c r="P30" i="1"/>
  <c r="C191" i="19"/>
  <c r="F191" i="19" s="1"/>
  <c r="P107" i="1"/>
  <c r="C189" i="19"/>
  <c r="F189" i="19" s="1"/>
  <c r="P105" i="1"/>
  <c r="C187" i="19"/>
  <c r="F187" i="19" s="1"/>
  <c r="P103" i="1"/>
  <c r="C185" i="19"/>
  <c r="F185" i="19" s="1"/>
  <c r="P101" i="1"/>
  <c r="C183" i="19"/>
  <c r="F183" i="19" s="1"/>
  <c r="P99" i="1"/>
  <c r="C181" i="19"/>
  <c r="F181" i="19" s="1"/>
  <c r="P97" i="1"/>
  <c r="C179" i="19"/>
  <c r="G179" i="19" s="1"/>
  <c r="P95" i="1"/>
  <c r="C177" i="19"/>
  <c r="F177" i="19" s="1"/>
  <c r="P93" i="1"/>
  <c r="C175" i="19"/>
  <c r="F175" i="19" s="1"/>
  <c r="P91" i="1"/>
  <c r="C173" i="19"/>
  <c r="F173" i="19" s="1"/>
  <c r="P89" i="1"/>
  <c r="C171" i="19"/>
  <c r="F171" i="19" s="1"/>
  <c r="P87" i="1"/>
  <c r="C169" i="19"/>
  <c r="F169" i="19" s="1"/>
  <c r="P85" i="1"/>
  <c r="P31" i="1"/>
  <c r="C16" i="3"/>
  <c r="D8" i="19"/>
  <c r="I8" i="19" s="1"/>
  <c r="B16" i="3"/>
  <c r="B8" i="19"/>
  <c r="V107" i="1"/>
  <c r="V103" i="1"/>
  <c r="C174" i="3"/>
  <c r="D191" i="19"/>
  <c r="C172" i="3"/>
  <c r="D189" i="19"/>
  <c r="C170" i="3"/>
  <c r="D187" i="19"/>
  <c r="C168" i="3"/>
  <c r="D185" i="19"/>
  <c r="C166" i="3"/>
  <c r="D183" i="19"/>
  <c r="C164" i="3"/>
  <c r="D181" i="19"/>
  <c r="C162" i="3"/>
  <c r="D179" i="19"/>
  <c r="C160" i="3"/>
  <c r="D177" i="19"/>
  <c r="C158" i="3"/>
  <c r="D175" i="19"/>
  <c r="C156" i="3"/>
  <c r="D173" i="19"/>
  <c r="C154" i="3"/>
  <c r="D171" i="19"/>
  <c r="C152" i="3"/>
  <c r="D169" i="19"/>
  <c r="C128" i="3"/>
  <c r="D137" i="19"/>
  <c r="C124" i="3"/>
  <c r="D133" i="19"/>
  <c r="C120" i="3"/>
  <c r="D129" i="19"/>
  <c r="C116" i="3"/>
  <c r="D125" i="19"/>
  <c r="C112" i="3"/>
  <c r="D121" i="19"/>
  <c r="C108" i="3"/>
  <c r="D117" i="19"/>
  <c r="C106" i="2"/>
  <c r="A107" i="1"/>
  <c r="A191" i="19" s="1"/>
  <c r="B191" i="19"/>
  <c r="A105" i="1"/>
  <c r="A189" i="19" s="1"/>
  <c r="B189" i="19"/>
  <c r="A103" i="1"/>
  <c r="A187" i="19" s="1"/>
  <c r="B187" i="19"/>
  <c r="A101" i="1"/>
  <c r="A185" i="19" s="1"/>
  <c r="B185" i="19"/>
  <c r="A99" i="1"/>
  <c r="A183" i="19" s="1"/>
  <c r="B183" i="19"/>
  <c r="B164" i="3"/>
  <c r="B181" i="19"/>
  <c r="B160" i="3"/>
  <c r="B177" i="19"/>
  <c r="B158" i="3"/>
  <c r="B175" i="19"/>
  <c r="B156" i="3"/>
  <c r="B173" i="19"/>
  <c r="B152" i="3"/>
  <c r="B169" i="19"/>
  <c r="C127" i="3"/>
  <c r="D136" i="19"/>
  <c r="C123" i="3"/>
  <c r="D132" i="19"/>
  <c r="C119" i="3"/>
  <c r="D128" i="19"/>
  <c r="C115" i="3"/>
  <c r="D124" i="19"/>
  <c r="C111" i="3"/>
  <c r="D120" i="19"/>
  <c r="C107" i="3"/>
  <c r="D116" i="19"/>
  <c r="Z106" i="1"/>
  <c r="C190" i="19"/>
  <c r="AP104" i="1"/>
  <c r="C188" i="19"/>
  <c r="Z102" i="1"/>
  <c r="C186" i="19"/>
  <c r="AP100" i="1"/>
  <c r="C184" i="19"/>
  <c r="Z98" i="1"/>
  <c r="C182" i="19"/>
  <c r="AP96" i="1"/>
  <c r="C180" i="19"/>
  <c r="Z94" i="1"/>
  <c r="C178" i="19"/>
  <c r="AP92" i="1"/>
  <c r="C176" i="19"/>
  <c r="Z90" i="1"/>
  <c r="C174" i="19"/>
  <c r="AP88" i="1"/>
  <c r="C172" i="19"/>
  <c r="Z86" i="1"/>
  <c r="C170" i="19"/>
  <c r="AP84" i="1"/>
  <c r="C168" i="19"/>
  <c r="C173" i="3"/>
  <c r="D190" i="19"/>
  <c r="C171" i="3"/>
  <c r="D188" i="19"/>
  <c r="C169" i="3"/>
  <c r="D186" i="19"/>
  <c r="C167" i="3"/>
  <c r="D184" i="19"/>
  <c r="C165" i="3"/>
  <c r="D182" i="19"/>
  <c r="C163" i="3"/>
  <c r="D180" i="19"/>
  <c r="C161" i="3"/>
  <c r="D178" i="19"/>
  <c r="C159" i="3"/>
  <c r="D176" i="19"/>
  <c r="C157" i="3"/>
  <c r="D174" i="19"/>
  <c r="C155" i="3"/>
  <c r="D172" i="19"/>
  <c r="C153" i="3"/>
  <c r="D170" i="19"/>
  <c r="C151" i="3"/>
  <c r="D168" i="19"/>
  <c r="C126" i="3"/>
  <c r="D135" i="19"/>
  <c r="C122" i="3"/>
  <c r="D131" i="19"/>
  <c r="C118" i="3"/>
  <c r="D127" i="19"/>
  <c r="C114" i="3"/>
  <c r="D123" i="19"/>
  <c r="C110" i="3"/>
  <c r="D119" i="19"/>
  <c r="C106" i="3"/>
  <c r="D115" i="19"/>
  <c r="C100" i="2"/>
  <c r="A106" i="1"/>
  <c r="A190" i="19" s="1"/>
  <c r="B190" i="19"/>
  <c r="A104" i="1"/>
  <c r="A188" i="19" s="1"/>
  <c r="B188" i="19"/>
  <c r="A102" i="1"/>
  <c r="A186" i="19" s="1"/>
  <c r="B186" i="19"/>
  <c r="A100" i="1"/>
  <c r="A184" i="19" s="1"/>
  <c r="B184" i="19"/>
  <c r="A98" i="1"/>
  <c r="A182" i="19" s="1"/>
  <c r="B182" i="19"/>
  <c r="B163" i="3"/>
  <c r="B180" i="19"/>
  <c r="B161" i="3"/>
  <c r="B178" i="19"/>
  <c r="B159" i="3"/>
  <c r="B176" i="19"/>
  <c r="B157" i="3"/>
  <c r="B174" i="19"/>
  <c r="B155" i="3"/>
  <c r="B172" i="19"/>
  <c r="B153" i="3"/>
  <c r="B170" i="19"/>
  <c r="C129" i="3"/>
  <c r="D138" i="19"/>
  <c r="C125" i="3"/>
  <c r="D134" i="19"/>
  <c r="C121" i="3"/>
  <c r="D130" i="19"/>
  <c r="C117" i="3"/>
  <c r="D126" i="19"/>
  <c r="C113" i="3"/>
  <c r="D122" i="19"/>
  <c r="C109" i="3"/>
  <c r="D118" i="19"/>
  <c r="D16" i="3"/>
  <c r="F16" i="3" s="1"/>
  <c r="C8" i="19"/>
  <c r="C95" i="2"/>
  <c r="C83" i="2"/>
  <c r="C87" i="2"/>
  <c r="C92" i="2"/>
  <c r="C98" i="2"/>
  <c r="C103" i="2"/>
  <c r="C104" i="2"/>
  <c r="F70" i="1"/>
  <c r="F78" i="1"/>
  <c r="B101" i="2"/>
  <c r="F62" i="1"/>
  <c r="F97" i="1"/>
  <c r="B85" i="2"/>
  <c r="F66" i="1"/>
  <c r="B97" i="2"/>
  <c r="C60" i="2"/>
  <c r="F58" i="1"/>
  <c r="F74" i="1"/>
  <c r="B89" i="2"/>
  <c r="B105" i="2"/>
  <c r="F60" i="1"/>
  <c r="F68" i="1"/>
  <c r="F76" i="1"/>
  <c r="F105" i="1"/>
  <c r="B5" i="2"/>
  <c r="B91" i="2"/>
  <c r="B99" i="2"/>
  <c r="C64" i="2"/>
  <c r="F64" i="1"/>
  <c r="F72" i="1"/>
  <c r="F80" i="1"/>
  <c r="F89" i="1"/>
  <c r="B87" i="2"/>
  <c r="B95" i="2"/>
  <c r="B103" i="2"/>
  <c r="V106" i="1"/>
  <c r="F59" i="1"/>
  <c r="F61" i="1"/>
  <c r="F63" i="1"/>
  <c r="F65" i="1"/>
  <c r="F67" i="1"/>
  <c r="F69" i="1"/>
  <c r="F71" i="1"/>
  <c r="F73" i="1"/>
  <c r="F75" i="1"/>
  <c r="F77" i="1"/>
  <c r="F79" i="1"/>
  <c r="F81" i="1"/>
  <c r="F91" i="1"/>
  <c r="F99" i="1"/>
  <c r="F107" i="1"/>
  <c r="F87" i="1"/>
  <c r="F95" i="1"/>
  <c r="F103" i="1"/>
  <c r="F85" i="1"/>
  <c r="F93" i="1"/>
  <c r="F101" i="1"/>
  <c r="N17" i="1"/>
  <c r="F84" i="1"/>
  <c r="N84" i="1"/>
  <c r="F86" i="1"/>
  <c r="N86" i="1"/>
  <c r="F88" i="1"/>
  <c r="N88" i="1"/>
  <c r="F90" i="1"/>
  <c r="N90" i="1"/>
  <c r="F92" i="1"/>
  <c r="N92" i="1"/>
  <c r="F94" i="1"/>
  <c r="N94" i="1"/>
  <c r="F96" i="1"/>
  <c r="N96" i="1"/>
  <c r="F98" i="1"/>
  <c r="N98" i="1"/>
  <c r="F100" i="1"/>
  <c r="N100" i="1"/>
  <c r="F102" i="1"/>
  <c r="N102" i="1"/>
  <c r="F104" i="1"/>
  <c r="N104" i="1"/>
  <c r="F106" i="1"/>
  <c r="N106" i="1"/>
  <c r="B86" i="2"/>
  <c r="B90" i="2"/>
  <c r="B94" i="2"/>
  <c r="B98" i="2"/>
  <c r="B102" i="2"/>
  <c r="B106" i="2"/>
  <c r="D103" i="2"/>
  <c r="F103" i="2" s="1"/>
  <c r="D99" i="2"/>
  <c r="F99" i="2" s="1"/>
  <c r="D95" i="2"/>
  <c r="F95" i="2" s="1"/>
  <c r="D91" i="2"/>
  <c r="F91" i="2" s="1"/>
  <c r="D87" i="2"/>
  <c r="F87" i="2" s="1"/>
  <c r="D83" i="2"/>
  <c r="F83" i="2" s="1"/>
  <c r="Z17" i="1"/>
  <c r="Z104" i="1"/>
  <c r="Z100" i="1"/>
  <c r="Z96" i="1"/>
  <c r="Z92" i="1"/>
  <c r="Z88" i="1"/>
  <c r="Z84" i="1"/>
  <c r="AP106" i="1"/>
  <c r="AP102" i="1"/>
  <c r="AP98" i="1"/>
  <c r="AP94" i="1"/>
  <c r="AP90" i="1"/>
  <c r="AP86" i="1"/>
  <c r="V17" i="1"/>
  <c r="H17" i="1"/>
  <c r="H84" i="1"/>
  <c r="X84" i="1"/>
  <c r="H86" i="1"/>
  <c r="X86" i="1"/>
  <c r="H88" i="1"/>
  <c r="X88" i="1"/>
  <c r="H90" i="1"/>
  <c r="X90" i="1"/>
  <c r="H92" i="1"/>
  <c r="X92" i="1"/>
  <c r="H94" i="1"/>
  <c r="X94" i="1"/>
  <c r="H96" i="1"/>
  <c r="X96" i="1"/>
  <c r="H98" i="1"/>
  <c r="X98" i="1"/>
  <c r="H100" i="1"/>
  <c r="X100" i="1"/>
  <c r="H102" i="1"/>
  <c r="X102" i="1"/>
  <c r="H104" i="1"/>
  <c r="X104" i="1"/>
  <c r="H106" i="1"/>
  <c r="X106" i="1"/>
  <c r="B83" i="2"/>
  <c r="D16" i="2"/>
  <c r="F16" i="2" s="1"/>
  <c r="B151" i="3"/>
  <c r="D27" i="3"/>
  <c r="F27" i="3" s="1"/>
  <c r="AB17" i="1"/>
  <c r="AB104" i="1"/>
  <c r="AB100" i="1"/>
  <c r="AB96" i="1"/>
  <c r="AB92" i="1"/>
  <c r="AB88" i="1"/>
  <c r="AB84" i="1"/>
  <c r="AD104" i="1"/>
  <c r="AD100" i="1"/>
  <c r="AD96" i="1"/>
  <c r="AD92" i="1"/>
  <c r="AD88" i="1"/>
  <c r="AD84" i="1"/>
  <c r="AL104" i="1"/>
  <c r="AL100" i="1"/>
  <c r="AL96" i="1"/>
  <c r="AL92" i="1"/>
  <c r="AL88" i="1"/>
  <c r="AL84" i="1"/>
  <c r="AN104" i="1"/>
  <c r="AN100" i="1"/>
  <c r="AN96" i="1"/>
  <c r="AN92" i="1"/>
  <c r="AN88" i="1"/>
  <c r="AN84" i="1"/>
  <c r="AR104" i="1"/>
  <c r="AR100" i="1"/>
  <c r="AR96" i="1"/>
  <c r="AR92" i="1"/>
  <c r="AR88" i="1"/>
  <c r="AR84" i="1"/>
  <c r="AT104" i="1"/>
  <c r="AT100" i="1"/>
  <c r="AT96" i="1"/>
  <c r="AT92" i="1"/>
  <c r="AT88" i="1"/>
  <c r="AT84" i="1"/>
  <c r="AV104" i="1"/>
  <c r="AV100" i="1"/>
  <c r="AV96" i="1"/>
  <c r="AV92" i="1"/>
  <c r="AV88" i="1"/>
  <c r="AV84" i="1"/>
  <c r="J84" i="1"/>
  <c r="J86" i="1"/>
  <c r="J88" i="1"/>
  <c r="J90" i="1"/>
  <c r="J92" i="1"/>
  <c r="J94" i="1"/>
  <c r="J96" i="1"/>
  <c r="J98" i="1"/>
  <c r="J100" i="1"/>
  <c r="J102" i="1"/>
  <c r="J104" i="1"/>
  <c r="J106" i="1"/>
  <c r="B84" i="2"/>
  <c r="B88" i="2"/>
  <c r="B92" i="2"/>
  <c r="B96" i="2"/>
  <c r="B100" i="2"/>
  <c r="B104" i="2"/>
  <c r="D105" i="2"/>
  <c r="F105" i="2" s="1"/>
  <c r="D101" i="2"/>
  <c r="F101" i="2" s="1"/>
  <c r="D97" i="2"/>
  <c r="F97" i="2" s="1"/>
  <c r="D93" i="2"/>
  <c r="F93" i="2" s="1"/>
  <c r="D89" i="2"/>
  <c r="F89" i="2" s="1"/>
  <c r="D85" i="2"/>
  <c r="F85" i="2" s="1"/>
  <c r="C58" i="2"/>
  <c r="C62" i="2"/>
  <c r="AD17" i="1"/>
  <c r="AL17" i="1"/>
  <c r="AN17" i="1"/>
  <c r="AP17" i="1"/>
  <c r="AT17" i="1"/>
  <c r="AV17" i="1"/>
  <c r="C85" i="2"/>
  <c r="C89" i="2"/>
  <c r="C93" i="2"/>
  <c r="C97" i="2"/>
  <c r="C101" i="2"/>
  <c r="C105" i="2"/>
  <c r="C45" i="2"/>
  <c r="V104" i="1"/>
  <c r="V100" i="1"/>
  <c r="V96" i="1"/>
  <c r="V92" i="1"/>
  <c r="V88" i="1"/>
  <c r="V84" i="1"/>
  <c r="N8" i="1"/>
  <c r="Z8" i="1"/>
  <c r="AN8" i="1"/>
  <c r="J8" i="1"/>
  <c r="D7" i="2"/>
  <c r="F7" i="2" s="1"/>
  <c r="D18" i="3"/>
  <c r="F18" i="3" s="1"/>
  <c r="AD8" i="1"/>
  <c r="AT8" i="1"/>
  <c r="V8" i="1"/>
  <c r="H8" i="1"/>
  <c r="X8" i="1"/>
  <c r="C26" i="2"/>
  <c r="C38" i="3"/>
  <c r="C27" i="2"/>
  <c r="C34" i="2"/>
  <c r="B14" i="2"/>
  <c r="C46" i="2"/>
  <c r="L83" i="1"/>
  <c r="B12" i="2"/>
  <c r="B10" i="2"/>
  <c r="B6" i="2"/>
  <c r="Z6" i="1"/>
  <c r="AD6" i="1"/>
  <c r="AN6" i="1"/>
  <c r="AV6" i="1"/>
  <c r="H6" i="1"/>
  <c r="J6" i="1"/>
  <c r="L6" i="1"/>
  <c r="L31" i="1" s="1"/>
  <c r="N6" i="1"/>
  <c r="X6" i="1"/>
  <c r="D5" i="2"/>
  <c r="F5" i="2" s="1"/>
  <c r="AB6" i="1"/>
  <c r="AL6" i="1"/>
  <c r="AP6" i="1"/>
  <c r="AR6" i="1"/>
  <c r="V6" i="1"/>
  <c r="AJ10" i="1"/>
  <c r="AT6" i="1"/>
  <c r="B27" i="3"/>
  <c r="C26" i="3"/>
  <c r="AJ12" i="1"/>
  <c r="AN9" i="1"/>
  <c r="AR9" i="1"/>
  <c r="V9" i="1"/>
  <c r="D22" i="3"/>
  <c r="F22" i="3" s="1"/>
  <c r="AB12" i="1"/>
  <c r="AP12" i="1"/>
  <c r="AL12" i="1"/>
  <c r="AD12" i="1"/>
  <c r="AR12" i="1"/>
  <c r="AV12" i="1"/>
  <c r="V12" i="1"/>
  <c r="AR7" i="1"/>
  <c r="V7" i="1"/>
  <c r="V14" i="1"/>
  <c r="AJ11" i="1"/>
  <c r="AJ9" i="1"/>
  <c r="X82" i="1"/>
  <c r="L82" i="1"/>
  <c r="B167" i="3"/>
  <c r="D21" i="3"/>
  <c r="F21" i="3" s="1"/>
  <c r="B27" i="2"/>
  <c r="X83" i="1"/>
  <c r="X57" i="1"/>
  <c r="N83" i="1"/>
  <c r="N57" i="1"/>
  <c r="V11" i="1"/>
  <c r="X56" i="1"/>
  <c r="D24" i="3"/>
  <c r="F24" i="3" s="1"/>
  <c r="D20" i="3"/>
  <c r="F20" i="3" s="1"/>
  <c r="V10" i="1"/>
  <c r="Z11" i="1"/>
  <c r="AB11" i="1"/>
  <c r="AD11" i="1"/>
  <c r="AL11" i="1"/>
  <c r="AN11" i="1"/>
  <c r="AP11" i="1"/>
  <c r="AR11" i="1"/>
  <c r="AT11" i="1"/>
  <c r="AV11" i="1"/>
  <c r="F58" i="7"/>
  <c r="B17" i="3"/>
  <c r="Q8" i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AJ104" i="1"/>
  <c r="F6" i="1"/>
  <c r="F31" i="1" s="1"/>
  <c r="AT57" i="1"/>
  <c r="AJ102" i="1"/>
  <c r="AJ100" i="1"/>
  <c r="AJ96" i="1"/>
  <c r="AJ92" i="1"/>
  <c r="AJ88" i="1"/>
  <c r="AJ86" i="1"/>
  <c r="AJ85" i="1"/>
  <c r="AJ84" i="1"/>
  <c r="B165" i="3"/>
  <c r="B172" i="3"/>
  <c r="B166" i="3"/>
  <c r="B169" i="3"/>
  <c r="B174" i="3"/>
  <c r="C19" i="2"/>
  <c r="AV57" i="1"/>
  <c r="AJ6" i="1"/>
  <c r="M1" i="16"/>
  <c r="K95" i="16" s="1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39" i="3"/>
  <c r="F38" i="3"/>
  <c r="B31" i="3"/>
  <c r="B36" i="3"/>
  <c r="N82" i="1"/>
  <c r="B18" i="3"/>
  <c r="B20" i="3"/>
  <c r="B22" i="3"/>
  <c r="B24" i="3"/>
  <c r="B26" i="3"/>
  <c r="B28" i="3"/>
  <c r="B30" i="3"/>
  <c r="B32" i="3"/>
  <c r="B35" i="3"/>
  <c r="B37" i="3"/>
  <c r="B39" i="3"/>
  <c r="B33" i="3"/>
  <c r="AL57" i="1"/>
  <c r="AJ73" i="1"/>
  <c r="AJ65" i="1"/>
  <c r="AG82" i="1"/>
  <c r="AG83" i="1"/>
  <c r="B168" i="3"/>
  <c r="B171" i="3"/>
  <c r="B173" i="3"/>
  <c r="AB57" i="1"/>
  <c r="AP57" i="1"/>
  <c r="AJ61" i="1"/>
  <c r="AJ59" i="1"/>
  <c r="AJ58" i="1"/>
  <c r="AD57" i="1"/>
  <c r="AR57" i="1"/>
  <c r="AJ81" i="1"/>
  <c r="AJ77" i="1"/>
  <c r="AJ75" i="1"/>
  <c r="AJ74" i="1"/>
  <c r="Z57" i="1"/>
  <c r="AN57" i="1"/>
  <c r="F37" i="3"/>
  <c r="F36" i="3"/>
  <c r="F35" i="3"/>
  <c r="F34" i="3"/>
  <c r="F33" i="3"/>
  <c r="F32" i="3"/>
  <c r="F31" i="3"/>
  <c r="F30" i="3"/>
  <c r="F29" i="3"/>
  <c r="F28" i="3"/>
  <c r="F26" i="3"/>
  <c r="AJ55" i="1"/>
  <c r="AJ40" i="1"/>
  <c r="AJ39" i="1"/>
  <c r="AJ94" i="1"/>
  <c r="AJ93" i="1"/>
  <c r="AJ69" i="1"/>
  <c r="AJ67" i="1"/>
  <c r="AJ66" i="1"/>
  <c r="AJ101" i="1"/>
  <c r="B154" i="3"/>
  <c r="B162" i="3"/>
  <c r="B170" i="3"/>
  <c r="Z83" i="1"/>
  <c r="AB83" i="1"/>
  <c r="AD83" i="1"/>
  <c r="AL83" i="1"/>
  <c r="AN83" i="1"/>
  <c r="AP83" i="1"/>
  <c r="AR83" i="1"/>
  <c r="AT83" i="1"/>
  <c r="AV83" i="1"/>
  <c r="AJ52" i="1"/>
  <c r="AJ51" i="1"/>
  <c r="AJ44" i="1"/>
  <c r="AJ43" i="1"/>
  <c r="AJ36" i="1"/>
  <c r="AJ35" i="1"/>
  <c r="AJ79" i="1"/>
  <c r="AJ78" i="1"/>
  <c r="AJ71" i="1"/>
  <c r="AJ70" i="1"/>
  <c r="AJ63" i="1"/>
  <c r="AJ62" i="1"/>
  <c r="AJ106" i="1"/>
  <c r="AJ105" i="1"/>
  <c r="AJ98" i="1"/>
  <c r="AJ97" i="1"/>
  <c r="AJ90" i="1"/>
  <c r="AJ89" i="1"/>
  <c r="AE7" i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2" i="1" s="1"/>
  <c r="AL56" i="1"/>
  <c r="AN56" i="1"/>
  <c r="AP56" i="1"/>
  <c r="AR56" i="1"/>
  <c r="AT56" i="1"/>
  <c r="AV56" i="1"/>
  <c r="V83" i="1"/>
  <c r="AJ53" i="1"/>
  <c r="AJ49" i="1"/>
  <c r="AJ45" i="1"/>
  <c r="AJ41" i="1"/>
  <c r="AJ37" i="1"/>
  <c r="AJ33" i="1"/>
  <c r="AJ80" i="1"/>
  <c r="AJ76" i="1"/>
  <c r="AJ72" i="1"/>
  <c r="AJ68" i="1"/>
  <c r="AJ64" i="1"/>
  <c r="AJ60" i="1"/>
  <c r="AJ107" i="1"/>
  <c r="AJ103" i="1"/>
  <c r="AJ99" i="1"/>
  <c r="AJ95" i="1"/>
  <c r="AJ91" i="1"/>
  <c r="AJ87" i="1"/>
  <c r="A7" i="1"/>
  <c r="AL82" i="1"/>
  <c r="AN82" i="1"/>
  <c r="AP82" i="1"/>
  <c r="AR82" i="1"/>
  <c r="AT82" i="1"/>
  <c r="AV82" i="1"/>
  <c r="V82" i="1"/>
  <c r="S83" i="1"/>
  <c r="A16" i="3"/>
  <c r="A5" i="2"/>
  <c r="F25" i="3"/>
  <c r="F23" i="3"/>
  <c r="F19" i="3"/>
  <c r="F17" i="3"/>
  <c r="F67" i="3"/>
  <c r="F65" i="3"/>
  <c r="F63" i="3"/>
  <c r="F84" i="3"/>
  <c r="F82" i="3"/>
  <c r="F80" i="3"/>
  <c r="F78" i="3"/>
  <c r="F76" i="3"/>
  <c r="F74" i="3"/>
  <c r="F72" i="3"/>
  <c r="F70" i="3"/>
  <c r="F68" i="3"/>
  <c r="Z56" i="1"/>
  <c r="AB56" i="1"/>
  <c r="AD56" i="1"/>
  <c r="S57" i="1"/>
  <c r="S56" i="1"/>
  <c r="AG57" i="1"/>
  <c r="AG56" i="1"/>
  <c r="F66" i="3"/>
  <c r="F64" i="3"/>
  <c r="F62" i="3"/>
  <c r="F83" i="3"/>
  <c r="F81" i="3"/>
  <c r="F79" i="3"/>
  <c r="F77" i="3"/>
  <c r="F75" i="3"/>
  <c r="F73" i="3"/>
  <c r="F71" i="3"/>
  <c r="F69" i="3"/>
  <c r="F61" i="3"/>
  <c r="Z82" i="1"/>
  <c r="AB82" i="1"/>
  <c r="AD82" i="1"/>
  <c r="G185" i="19" l="1"/>
  <c r="G169" i="19"/>
  <c r="G173" i="19"/>
  <c r="G181" i="19"/>
  <c r="A171" i="3"/>
  <c r="A101" i="2"/>
  <c r="G175" i="19"/>
  <c r="G191" i="19"/>
  <c r="F30" i="1"/>
  <c r="F56" i="1" s="1"/>
  <c r="F82" i="1" s="1"/>
  <c r="F179" i="19"/>
  <c r="A166" i="3"/>
  <c r="G177" i="19"/>
  <c r="G189" i="19"/>
  <c r="A97" i="2"/>
  <c r="A173" i="3"/>
  <c r="A165" i="3"/>
  <c r="A105" i="2"/>
  <c r="P109" i="1"/>
  <c r="A169" i="3"/>
  <c r="L109" i="1"/>
  <c r="A174" i="3"/>
  <c r="L108" i="1"/>
  <c r="G171" i="19"/>
  <c r="G187" i="19"/>
  <c r="A170" i="3"/>
  <c r="G183" i="19"/>
  <c r="H108" i="1"/>
  <c r="H30" i="1"/>
  <c r="P108" i="1"/>
  <c r="X31" i="1"/>
  <c r="A99" i="2"/>
  <c r="L30" i="1"/>
  <c r="L56" i="1" s="1"/>
  <c r="L57" i="1" s="1"/>
  <c r="A103" i="2"/>
  <c r="A167" i="3"/>
  <c r="A172" i="3"/>
  <c r="A100" i="2"/>
  <c r="A168" i="3"/>
  <c r="A104" i="2"/>
  <c r="F29" i="2"/>
  <c r="F55" i="2" s="1"/>
  <c r="F81" i="2" s="1"/>
  <c r="F107" i="2" s="1"/>
  <c r="F30" i="2"/>
  <c r="F108" i="2" s="1"/>
  <c r="A8" i="1"/>
  <c r="A10" i="19" s="1"/>
  <c r="A9" i="19"/>
  <c r="F8" i="19"/>
  <c r="E8" i="19"/>
  <c r="A98" i="2"/>
  <c r="A102" i="2"/>
  <c r="A106" i="2"/>
  <c r="F170" i="19"/>
  <c r="G170" i="19"/>
  <c r="F174" i="19"/>
  <c r="G174" i="19"/>
  <c r="F178" i="19"/>
  <c r="G178" i="19"/>
  <c r="F182" i="19"/>
  <c r="G182" i="19"/>
  <c r="F186" i="19"/>
  <c r="G186" i="19"/>
  <c r="F190" i="19"/>
  <c r="G190" i="19"/>
  <c r="F168" i="19"/>
  <c r="G168" i="19"/>
  <c r="F172" i="19"/>
  <c r="G172" i="19"/>
  <c r="F176" i="19"/>
  <c r="G176" i="19"/>
  <c r="F180" i="19"/>
  <c r="G180" i="19"/>
  <c r="F184" i="19"/>
  <c r="G184" i="19"/>
  <c r="F188" i="19"/>
  <c r="G188" i="19"/>
  <c r="J30" i="1"/>
  <c r="J31" i="1"/>
  <c r="AD30" i="1"/>
  <c r="AT109" i="1"/>
  <c r="AN109" i="1"/>
  <c r="H109" i="1"/>
  <c r="N108" i="1"/>
  <c r="X30" i="1"/>
  <c r="AD31" i="1"/>
  <c r="AT31" i="1"/>
  <c r="N109" i="1"/>
  <c r="AL30" i="1"/>
  <c r="AR30" i="1"/>
  <c r="AG30" i="1"/>
  <c r="AE33" i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G31" i="1"/>
  <c r="AT108" i="1"/>
  <c r="AR108" i="1"/>
  <c r="AN108" i="1"/>
  <c r="AL108" i="1"/>
  <c r="AD109" i="1"/>
  <c r="AB109" i="1"/>
  <c r="AP109" i="1"/>
  <c r="Z108" i="1"/>
  <c r="J109" i="1"/>
  <c r="X108" i="1"/>
  <c r="F109" i="1"/>
  <c r="X109" i="1"/>
  <c r="F108" i="1"/>
  <c r="Z109" i="1"/>
  <c r="AL109" i="1"/>
  <c r="AB108" i="1"/>
  <c r="AP108" i="1"/>
  <c r="AR109" i="1"/>
  <c r="J108" i="1"/>
  <c r="AD108" i="1"/>
  <c r="N30" i="1"/>
  <c r="N56" i="1" s="1"/>
  <c r="AR31" i="1"/>
  <c r="AV30" i="1"/>
  <c r="Z30" i="1"/>
  <c r="AT30" i="1"/>
  <c r="N31" i="1"/>
  <c r="AP31" i="1"/>
  <c r="AN31" i="1"/>
  <c r="V109" i="1"/>
  <c r="V108" i="1"/>
  <c r="H31" i="1"/>
  <c r="AL31" i="1"/>
  <c r="S30" i="1"/>
  <c r="AJ82" i="1"/>
  <c r="S31" i="1"/>
  <c r="AV31" i="1"/>
  <c r="Z31" i="1"/>
  <c r="AN30" i="1"/>
  <c r="AJ30" i="1"/>
  <c r="AJ56" i="1" s="1"/>
  <c r="AJ109" i="1"/>
  <c r="AJ108" i="1"/>
  <c r="AB31" i="1"/>
  <c r="V30" i="1"/>
  <c r="V56" i="1" s="1"/>
  <c r="AJ83" i="1"/>
  <c r="AB30" i="1"/>
  <c r="V31" i="1"/>
  <c r="V57" i="1" s="1"/>
  <c r="AP30" i="1"/>
  <c r="AJ31" i="1"/>
  <c r="AJ57" i="1" s="1"/>
  <c r="F40" i="3"/>
  <c r="F85" i="3" s="1"/>
  <c r="F130" i="3" s="1"/>
  <c r="F175" i="3" s="1"/>
  <c r="A17" i="3"/>
  <c r="A6" i="2"/>
  <c r="J82" i="1" l="1"/>
  <c r="J56" i="1"/>
  <c r="J57" i="1" s="1"/>
  <c r="H82" i="1"/>
  <c r="H56" i="1"/>
  <c r="H57" i="1" s="1"/>
  <c r="A18" i="3"/>
  <c r="A9" i="1"/>
  <c r="A11" i="19" s="1"/>
  <c r="A7" i="2"/>
  <c r="E32" i="19"/>
  <c r="K32" i="19" s="1"/>
  <c r="E139" i="19"/>
  <c r="E192" i="19"/>
  <c r="E85" i="19"/>
  <c r="A11" i="1"/>
  <c r="A13" i="19" s="1"/>
  <c r="A8" i="2" l="1"/>
  <c r="A19" i="3"/>
  <c r="K139" i="19"/>
  <c r="K85" i="19"/>
  <c r="K192" i="19"/>
  <c r="K39" i="19"/>
  <c r="K46" i="19"/>
  <c r="K41" i="19"/>
  <c r="A12" i="1"/>
  <c r="A14" i="19" s="1"/>
  <c r="A21" i="3"/>
  <c r="A10" i="2"/>
  <c r="A20" i="3"/>
  <c r="A9" i="2"/>
  <c r="K201" i="19" l="1"/>
  <c r="K199" i="19"/>
  <c r="K200" i="19" s="1"/>
  <c r="K206" i="19"/>
  <c r="K100" i="19"/>
  <c r="K92" i="19"/>
  <c r="K153" i="19"/>
  <c r="K146" i="19"/>
  <c r="K148" i="19"/>
  <c r="A22" i="3"/>
  <c r="A11" i="2"/>
  <c r="A13" i="1"/>
  <c r="A15" i="19" s="1"/>
  <c r="K202" i="19" l="1"/>
  <c r="K207" i="19" s="1"/>
  <c r="A14" i="1"/>
  <c r="A16" i="19" s="1"/>
  <c r="A23" i="3"/>
  <c r="A12" i="2"/>
  <c r="A24" i="3" l="1"/>
  <c r="A13" i="2"/>
  <c r="A15" i="1"/>
  <c r="A17" i="19" s="1"/>
  <c r="A16" i="1" l="1"/>
  <c r="A18" i="19" s="1"/>
  <c r="A25" i="3"/>
  <c r="A14" i="2"/>
  <c r="A17" i="1" l="1"/>
  <c r="A26" i="3"/>
  <c r="A15" i="2"/>
  <c r="A18" i="1" l="1"/>
  <c r="A28" i="3" s="1"/>
  <c r="A19" i="19"/>
  <c r="A16" i="2"/>
  <c r="A27" i="3"/>
  <c r="A17" i="2" l="1"/>
  <c r="A19" i="1"/>
  <c r="A20" i="19"/>
  <c r="A21" i="19" l="1"/>
  <c r="A20" i="1"/>
  <c r="A29" i="3"/>
  <c r="A18" i="2"/>
  <c r="A22" i="19" l="1"/>
  <c r="A19" i="2"/>
  <c r="A30" i="3"/>
  <c r="A21" i="1"/>
  <c r="A23" i="19" l="1"/>
  <c r="A20" i="2"/>
  <c r="A31" i="3"/>
  <c r="A22" i="1"/>
  <c r="A24" i="19" l="1"/>
  <c r="A21" i="2"/>
  <c r="A23" i="1"/>
  <c r="A32" i="3"/>
  <c r="A25" i="19" l="1"/>
  <c r="A33" i="3"/>
  <c r="A22" i="2"/>
  <c r="A24" i="1"/>
  <c r="A26" i="19" l="1"/>
  <c r="A23" i="2"/>
  <c r="A25" i="1"/>
  <c r="A34" i="3"/>
  <c r="A27" i="19" l="1"/>
  <c r="A35" i="3"/>
  <c r="A24" i="2"/>
  <c r="A26" i="1"/>
  <c r="A28" i="19" l="1"/>
  <c r="A27" i="1"/>
  <c r="A36" i="3"/>
  <c r="A25" i="2"/>
  <c r="A70" i="1"/>
  <c r="A127" i="19" s="1"/>
  <c r="A29" i="19" l="1"/>
  <c r="A26" i="2"/>
  <c r="A37" i="3"/>
  <c r="A28" i="1"/>
  <c r="A118" i="3"/>
  <c r="A71" i="1"/>
  <c r="A128" i="19" s="1"/>
  <c r="A69" i="2"/>
  <c r="A30" i="19" l="1"/>
  <c r="A38" i="3"/>
  <c r="A27" i="2"/>
  <c r="A29" i="1"/>
  <c r="A119" i="3"/>
  <c r="A72" i="1"/>
  <c r="A129" i="19" s="1"/>
  <c r="A70" i="2"/>
  <c r="A31" i="19" l="1"/>
  <c r="A39" i="3"/>
  <c r="A28" i="2"/>
  <c r="A32" i="1"/>
  <c r="A73" i="1"/>
  <c r="A130" i="19" s="1"/>
  <c r="A71" i="2"/>
  <c r="A120" i="3"/>
  <c r="A61" i="19" l="1"/>
  <c r="C31" i="1"/>
  <c r="C30" i="1"/>
  <c r="A61" i="3"/>
  <c r="E40" i="3" s="1"/>
  <c r="A31" i="2"/>
  <c r="A33" i="1"/>
  <c r="A74" i="1"/>
  <c r="A131" i="19" s="1"/>
  <c r="A72" i="2"/>
  <c r="A121" i="3"/>
  <c r="A62" i="19" l="1"/>
  <c r="A32" i="2"/>
  <c r="A34" i="1"/>
  <c r="A62" i="3"/>
  <c r="C30" i="2"/>
  <c r="C29" i="2"/>
  <c r="A32" i="19"/>
  <c r="K40" i="19" s="1"/>
  <c r="K42" i="19" s="1"/>
  <c r="K47" i="19" s="1"/>
  <c r="A122" i="3"/>
  <c r="A75" i="1"/>
  <c r="A132" i="19" s="1"/>
  <c r="A73" i="2"/>
  <c r="A63" i="19" l="1"/>
  <c r="A63" i="3"/>
  <c r="A33" i="2"/>
  <c r="A35" i="1"/>
  <c r="A123" i="3"/>
  <c r="A74" i="2"/>
  <c r="A76" i="1"/>
  <c r="A133" i="19" s="1"/>
  <c r="A64" i="19" l="1"/>
  <c r="A34" i="2"/>
  <c r="A36" i="1"/>
  <c r="A64" i="3"/>
  <c r="A77" i="1"/>
  <c r="A134" i="19" s="1"/>
  <c r="A75" i="2"/>
  <c r="A124" i="3"/>
  <c r="A37" i="1" l="1"/>
  <c r="A65" i="19"/>
  <c r="A65" i="3"/>
  <c r="A35" i="2"/>
  <c r="A78" i="1"/>
  <c r="A135" i="19" s="1"/>
  <c r="A76" i="2"/>
  <c r="A125" i="3"/>
  <c r="A66" i="19" l="1"/>
  <c r="A36" i="2"/>
  <c r="A38" i="1"/>
  <c r="A66" i="3"/>
  <c r="A126" i="3"/>
  <c r="A79" i="1"/>
  <c r="A136" i="19" s="1"/>
  <c r="A77" i="2"/>
  <c r="A67" i="19" l="1"/>
  <c r="A37" i="2"/>
  <c r="A39" i="1"/>
  <c r="A67" i="3"/>
  <c r="A127" i="3"/>
  <c r="A80" i="1"/>
  <c r="A137" i="19" s="1"/>
  <c r="A78" i="2"/>
  <c r="A68" i="19" l="1"/>
  <c r="A40" i="1"/>
  <c r="A38" i="2"/>
  <c r="A68" i="3"/>
  <c r="A81" i="1"/>
  <c r="A138" i="19" s="1"/>
  <c r="A79" i="2"/>
  <c r="A128" i="3"/>
  <c r="A69" i="19" l="1"/>
  <c r="A69" i="3"/>
  <c r="A39" i="2"/>
  <c r="A41" i="1"/>
  <c r="A80" i="2"/>
  <c r="A84" i="1"/>
  <c r="A168" i="19" s="1"/>
  <c r="A129" i="3"/>
  <c r="A139" i="19" l="1"/>
  <c r="K147" i="19" s="1"/>
  <c r="K149" i="19" s="1"/>
  <c r="K154" i="19" s="1"/>
  <c r="A109" i="19"/>
  <c r="A42" i="1"/>
  <c r="A43" i="1" s="1"/>
  <c r="A70" i="19"/>
  <c r="A70" i="3"/>
  <c r="A40" i="2"/>
  <c r="A151" i="3"/>
  <c r="E130" i="3" s="1"/>
  <c r="C82" i="1"/>
  <c r="A83" i="2"/>
  <c r="C83" i="1"/>
  <c r="A85" i="1"/>
  <c r="A169" i="19" s="1"/>
  <c r="K159" i="19" l="1"/>
  <c r="G134" i="19" s="1"/>
  <c r="A44" i="1"/>
  <c r="A72" i="19"/>
  <c r="A42" i="2"/>
  <c r="A72" i="3"/>
  <c r="A71" i="19"/>
  <c r="A41" i="2"/>
  <c r="A71" i="3"/>
  <c r="A86" i="1"/>
  <c r="A170" i="19" s="1"/>
  <c r="A152" i="3"/>
  <c r="A84" i="2"/>
  <c r="C82" i="2"/>
  <c r="C81" i="2"/>
  <c r="G120" i="19" l="1"/>
  <c r="G128" i="19"/>
  <c r="G127" i="19"/>
  <c r="G135" i="19"/>
  <c r="G121" i="19"/>
  <c r="G124" i="19"/>
  <c r="G117" i="19"/>
  <c r="G131" i="19"/>
  <c r="G136" i="19"/>
  <c r="G122" i="19"/>
  <c r="G129" i="19"/>
  <c r="G132" i="19"/>
  <c r="G118" i="19"/>
  <c r="G125" i="19"/>
  <c r="G119" i="19"/>
  <c r="G130" i="19"/>
  <c r="G137" i="19"/>
  <c r="G115" i="19"/>
  <c r="G126" i="19"/>
  <c r="G133" i="19"/>
  <c r="G138" i="19"/>
  <c r="G116" i="19"/>
  <c r="G123" i="19"/>
  <c r="A73" i="19"/>
  <c r="A73" i="3"/>
  <c r="A45" i="1"/>
  <c r="A43" i="2"/>
  <c r="A85" i="2"/>
  <c r="A87" i="1"/>
  <c r="A171" i="19" s="1"/>
  <c r="A153" i="3"/>
  <c r="A74" i="19" l="1"/>
  <c r="A74" i="3"/>
  <c r="A44" i="2"/>
  <c r="A46" i="1"/>
  <c r="A47" i="1" s="1"/>
  <c r="A48" i="1" s="1"/>
  <c r="A88" i="1"/>
  <c r="A172" i="19" s="1"/>
  <c r="A154" i="3"/>
  <c r="A86" i="2"/>
  <c r="A77" i="19" l="1"/>
  <c r="A77" i="3"/>
  <c r="A47" i="2"/>
  <c r="A49" i="1"/>
  <c r="A76" i="19"/>
  <c r="A76" i="3"/>
  <c r="A46" i="2"/>
  <c r="A45" i="2"/>
  <c r="A75" i="19"/>
  <c r="A75" i="3"/>
  <c r="A155" i="3"/>
  <c r="A89" i="1"/>
  <c r="A173" i="19" s="1"/>
  <c r="A87" i="2"/>
  <c r="A50" i="1" l="1"/>
  <c r="A78" i="19"/>
  <c r="A48" i="2"/>
  <c r="A78" i="3"/>
  <c r="A90" i="1"/>
  <c r="A174" i="19" s="1"/>
  <c r="A88" i="2"/>
  <c r="A156" i="3"/>
  <c r="A79" i="19" l="1"/>
  <c r="A49" i="2"/>
  <c r="A79" i="3"/>
  <c r="A51" i="1"/>
  <c r="A157" i="3"/>
  <c r="A91" i="1"/>
  <c r="A175" i="19" s="1"/>
  <c r="A89" i="2"/>
  <c r="A80" i="19" l="1"/>
  <c r="A80" i="3"/>
  <c r="A52" i="1"/>
  <c r="A53" i="1" s="1"/>
  <c r="A54" i="1" s="1"/>
  <c r="A50" i="2"/>
  <c r="A92" i="1"/>
  <c r="A176" i="19" s="1"/>
  <c r="A90" i="2"/>
  <c r="A158" i="3"/>
  <c r="A83" i="19" l="1"/>
  <c r="A53" i="2"/>
  <c r="A83" i="3"/>
  <c r="A55" i="1"/>
  <c r="A82" i="19"/>
  <c r="A52" i="2"/>
  <c r="A82" i="3"/>
  <c r="A81" i="19"/>
  <c r="A81" i="3"/>
  <c r="A51" i="2"/>
  <c r="A91" i="2"/>
  <c r="A93" i="1"/>
  <c r="A159" i="3"/>
  <c r="A58" i="1" l="1"/>
  <c r="A106" i="3" s="1"/>
  <c r="E85" i="3" s="1"/>
  <c r="A54" i="2"/>
  <c r="A84" i="19"/>
  <c r="A84" i="3"/>
  <c r="A94" i="1"/>
  <c r="A178" i="19" s="1"/>
  <c r="A177" i="19"/>
  <c r="A95" i="1"/>
  <c r="A179" i="19" s="1"/>
  <c r="A160" i="3"/>
  <c r="A92" i="2"/>
  <c r="A59" i="1" l="1"/>
  <c r="A60" i="1" s="1"/>
  <c r="C57" i="1"/>
  <c r="C56" i="1"/>
  <c r="A57" i="2"/>
  <c r="C55" i="2" s="1"/>
  <c r="A115" i="19"/>
  <c r="A85" i="19" s="1"/>
  <c r="K93" i="19" s="1"/>
  <c r="K94" i="19" s="1"/>
  <c r="K95" i="19" s="1"/>
  <c r="K101" i="19" s="1"/>
  <c r="A117" i="19"/>
  <c r="A108" i="3"/>
  <c r="A61" i="1"/>
  <c r="A62" i="1" s="1"/>
  <c r="A59" i="2"/>
  <c r="A116" i="19"/>
  <c r="A107" i="3"/>
  <c r="A58" i="2"/>
  <c r="A161" i="3"/>
  <c r="A93" i="2"/>
  <c r="A96" i="1"/>
  <c r="A180" i="19" s="1"/>
  <c r="A162" i="3"/>
  <c r="A94" i="2"/>
  <c r="C56" i="2" l="1"/>
  <c r="A55" i="19"/>
  <c r="K106" i="19" s="1"/>
  <c r="A119" i="19"/>
  <c r="A110" i="3"/>
  <c r="A63" i="1"/>
  <c r="A61" i="2"/>
  <c r="A118" i="19"/>
  <c r="A60" i="2"/>
  <c r="A109" i="3"/>
  <c r="A163" i="3"/>
  <c r="A97" i="1"/>
  <c r="A181" i="19" s="1"/>
  <c r="A95" i="2"/>
  <c r="A2" i="19" l="1"/>
  <c r="K52" i="19" s="1"/>
  <c r="G24" i="19" s="1"/>
  <c r="A120" i="19"/>
  <c r="A111" i="3"/>
  <c r="A64" i="1"/>
  <c r="A62" i="2"/>
  <c r="G80" i="19"/>
  <c r="G75" i="19"/>
  <c r="G77" i="19"/>
  <c r="G64" i="19"/>
  <c r="G82" i="19"/>
  <c r="G61" i="19"/>
  <c r="G71" i="19"/>
  <c r="G66" i="19"/>
  <c r="G76" i="19"/>
  <c r="G78" i="19"/>
  <c r="G73" i="19"/>
  <c r="G83" i="19"/>
  <c r="G74" i="19"/>
  <c r="G65" i="19"/>
  <c r="G62" i="19"/>
  <c r="G72" i="19"/>
  <c r="G67" i="19"/>
  <c r="G69" i="19"/>
  <c r="G79" i="19"/>
  <c r="G84" i="19"/>
  <c r="G63" i="19"/>
  <c r="G81" i="19"/>
  <c r="G68" i="19"/>
  <c r="G70" i="19"/>
  <c r="A96" i="2"/>
  <c r="A164" i="3"/>
  <c r="G26" i="19" l="1"/>
  <c r="G23" i="19"/>
  <c r="G10" i="19"/>
  <c r="G12" i="19"/>
  <c r="G16" i="19"/>
  <c r="G29" i="19"/>
  <c r="G9" i="19"/>
  <c r="G18" i="19"/>
  <c r="G8" i="19"/>
  <c r="G11" i="19"/>
  <c r="G30" i="19"/>
  <c r="G21" i="19"/>
  <c r="G15" i="19"/>
  <c r="G28" i="19"/>
  <c r="G13" i="19"/>
  <c r="G25" i="19"/>
  <c r="G17" i="19"/>
  <c r="G31" i="19"/>
  <c r="G27" i="19"/>
  <c r="G22" i="19"/>
  <c r="G14" i="19"/>
  <c r="G20" i="19"/>
  <c r="G19" i="19"/>
  <c r="A121" i="19"/>
  <c r="A65" i="1"/>
  <c r="A112" i="3"/>
  <c r="A63" i="2"/>
  <c r="A122" i="19" l="1"/>
  <c r="A66" i="1"/>
  <c r="A113" i="3"/>
  <c r="A64" i="2"/>
  <c r="A123" i="19" l="1"/>
  <c r="A114" i="3"/>
  <c r="A67" i="1"/>
  <c r="A65" i="2"/>
  <c r="A124" i="19" l="1"/>
  <c r="A115" i="3"/>
  <c r="A68" i="1"/>
  <c r="A69" i="1" s="1"/>
  <c r="A66" i="2"/>
  <c r="A126" i="19" l="1"/>
  <c r="A68" i="2"/>
  <c r="A117" i="3"/>
  <c r="A125" i="19"/>
  <c r="A67" i="2"/>
  <c r="A116" i="3"/>
</calcChain>
</file>

<file path=xl/sharedStrings.xml><?xml version="1.0" encoding="utf-8"?>
<sst xmlns="http://schemas.openxmlformats.org/spreadsheetml/2006/main" count="567" uniqueCount="189">
  <si>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</si>
  <si>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</si>
  <si>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</si>
  <si>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</si>
  <si>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</si>
  <si>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</si>
  <si>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</si>
  <si>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</si>
  <si>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</si>
  <si>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</si>
  <si>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</si>
  <si>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</si>
  <si>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</si>
  <si>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</si>
  <si>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</si>
  <si>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</si>
  <si>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</si>
  <si>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</si>
  <si>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</si>
  <si>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</si>
  <si>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</si>
  <si>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</si>
  <si>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</si>
  <si>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</si>
  <si>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</si>
  <si>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</si>
  <si>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</si>
  <si>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</si>
  <si>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</si>
  <si>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</si>
  <si>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</si>
  <si>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</si>
  <si>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</si>
  <si>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</si>
  <si>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</si>
  <si>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</si>
  <si>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</si>
  <si>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</si>
  <si>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</si>
  <si>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</si>
  <si>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</si>
  <si>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</si>
  <si>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</si>
  <si>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</si>
  <si>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</si>
  <si>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</si>
  <si>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</si>
  <si>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</si>
  <si>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</si>
  <si>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</si>
  <si>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</si>
  <si>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</si>
  <si>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</si>
  <si>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</si>
  <si>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</si>
  <si>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</si>
  <si>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</si>
  <si>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</si>
  <si>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</si>
  <si>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</si>
  <si>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</si>
  <si>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</si>
  <si>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</si>
  <si>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</si>
  <si>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</si>
  <si>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</si>
  <si>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</si>
  <si>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</si>
  <si>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</si>
  <si>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</si>
  <si>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</si>
  <si>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</si>
  <si>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</si>
  <si>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</si>
  <si>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</si>
  <si>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</si>
  <si>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</si>
  <si>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</si>
  <si>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</si>
  <si>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</si>
  <si>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</si>
  <si>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</si>
  <si>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</si>
  <si>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</si>
  <si>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</si>
  <si>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</si>
  <si>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</si>
  <si>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</si>
  <si>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</si>
  <si>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</si>
  <si>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</si>
  <si>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</si>
  <si>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</si>
  <si>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</si>
  <si>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</si>
  <si>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</si>
  <si>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</si>
  <si>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</si>
  <si>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</si>
  <si>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</si>
  <si>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</si>
  <si>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</si>
  <si>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</si>
  <si>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</si>
  <si>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2009  BY:</t>
  </si>
  <si>
    <t>, 2009</t>
  </si>
  <si>
    <t>Project Name:</t>
  </si>
  <si>
    <t>Tons</t>
  </si>
  <si>
    <t>TOTAL QUANTITY</t>
  </si>
  <si>
    <t>Bituminous Materials (Prime Coat)</t>
  </si>
  <si>
    <t>Gal</t>
  </si>
  <si>
    <t>Manholes to be Adjusted</t>
  </si>
  <si>
    <t>Each</t>
  </si>
  <si>
    <t>Aggregate Base Repair, 10"</t>
  </si>
  <si>
    <t>Combination Curb and Gutter Removal</t>
  </si>
  <si>
    <t>Sidewalk Removal</t>
  </si>
  <si>
    <t>Inlet and Pipe Protection</t>
  </si>
  <si>
    <t>Aggregate (Prime Coat)</t>
  </si>
  <si>
    <t>Sanitary Riser/Valve Boxes to be Adjusted</t>
  </si>
  <si>
    <t>Inlets to be Adjusted with New Frame and Grate</t>
  </si>
  <si>
    <t>Inlets to be Reconstructed</t>
  </si>
  <si>
    <t>Inlets to be Reconstructed with New Frame and Grate</t>
  </si>
  <si>
    <t>P.C.C. Sidewalk, 4"</t>
  </si>
  <si>
    <t>S.Y.</t>
  </si>
  <si>
    <t>L.F.</t>
  </si>
  <si>
    <t>S.F.</t>
  </si>
  <si>
    <t>Earth Excavation</t>
  </si>
  <si>
    <t>C.Y.</t>
  </si>
  <si>
    <t>Detectable Warnings, ADA Ramps</t>
  </si>
  <si>
    <t>Combination Concrete Curb and Gutter, Type M-6.18 (Modified)</t>
  </si>
  <si>
    <t>Approach Pavement Removal</t>
  </si>
  <si>
    <t>P.C.C. Approach Pavement, 6"</t>
  </si>
  <si>
    <t>Project Name: City Wide Street Repairs Group No. 6</t>
  </si>
  <si>
    <t>P.C.C. Approach Pavement, 8"</t>
  </si>
  <si>
    <t xml:space="preserve">Bid No.:          Opened:       </t>
  </si>
  <si>
    <t>Thermoplastic Pavement Markings, 4"</t>
  </si>
  <si>
    <t>Thermoplastic Pavement Markings, 6"</t>
  </si>
  <si>
    <t>Thermoplastic Pavement Markings, 24"</t>
  </si>
  <si>
    <t>Thermoplastic Pavement Markings, Letters and Symbols</t>
  </si>
  <si>
    <t>Parkway Restoration</t>
  </si>
  <si>
    <t>Traffic Control and Protection</t>
  </si>
  <si>
    <t>Lsum</t>
  </si>
  <si>
    <t>Hand Holes to be Adjusted</t>
  </si>
  <si>
    <t>Detector Loops</t>
  </si>
  <si>
    <t>Contingency</t>
  </si>
  <si>
    <t>Thermoplastic Pavement Markings, 12"</t>
  </si>
  <si>
    <t>Estimate No. 1 from July 22nd, 2019 to August 26th, 2019</t>
  </si>
  <si>
    <t>P.O. # 19305222</t>
  </si>
  <si>
    <t>, 2019  BY:</t>
  </si>
  <si>
    <t>, 2019. BY:</t>
  </si>
  <si>
    <t>Class B Patch, Type II, 10"</t>
  </si>
  <si>
    <t>Class B Patch, Type III, 10"</t>
  </si>
  <si>
    <t>Surface Removal, 3.25"</t>
  </si>
  <si>
    <t>Class B Patch, Type IV, 10"</t>
  </si>
  <si>
    <t>Dowel Bars</t>
  </si>
  <si>
    <t>No. 6 Transverse Tie Bars</t>
  </si>
  <si>
    <t>Welded Wire Reinforcement</t>
  </si>
  <si>
    <t>City -Wide Street Repairs Group No. 1 - 2025 (Arterial)</t>
  </si>
  <si>
    <t>Pavement Fabric</t>
  </si>
  <si>
    <t>Concrete Surface Removal, 1"</t>
  </si>
  <si>
    <t>Hot-Mix Asphalt Surface Course, Mix "D", N70, 2"</t>
  </si>
  <si>
    <t>Hot-Mix Asphalt Binder Course, IL-19.0, N70, 2.5"</t>
  </si>
  <si>
    <t>Inlet Specials to be Repaired</t>
  </si>
  <si>
    <t>Surface Removal, 4.5"</t>
  </si>
  <si>
    <t>Surface Removal, 2"</t>
  </si>
  <si>
    <t>Combination Concrete Curb and Gutter, Type M-6.12</t>
  </si>
  <si>
    <t>Combination Concrete Curb and Gutter, Type M-6.24</t>
  </si>
  <si>
    <t>Inlets to be Adjusted</t>
  </si>
  <si>
    <t>Median Removal</t>
  </si>
  <si>
    <t>P.C.C. Median Pavement, 4"</t>
  </si>
  <si>
    <t>Mulford Road - Fincham Drive to Guilford Road</t>
  </si>
  <si>
    <t>Mulford Road - Gale Drive to Churchview Drive</t>
  </si>
  <si>
    <t>Spring Creek Road - Spring Brook Road to North Mulford Road</t>
  </si>
  <si>
    <t>North Alpine Road - Highcrest Road to Brookview Road</t>
  </si>
  <si>
    <t>Pot Hole Patching</t>
  </si>
  <si>
    <t>Hot-Mix Asphalt Binder Course, IL-9.5, N70, 1.25</t>
  </si>
  <si>
    <t>Manholes to be Reconstructed</t>
  </si>
  <si>
    <t>Manholes to be Adjusted (AT&amp;T)</t>
  </si>
  <si>
    <t>West Riverside Boulevard - Latham Street to North Rockton Avenue</t>
  </si>
  <si>
    <t>West Riverside Boulevard - Packard Parkway to North Central Avenue</t>
  </si>
  <si>
    <t>W2510</t>
  </si>
  <si>
    <t>W2511</t>
  </si>
  <si>
    <t>W2513</t>
  </si>
  <si>
    <t>W2512</t>
  </si>
  <si>
    <t>Bid On: City-Wide Street Repairs Group No. 1 - 2025 (Arterials)</t>
  </si>
  <si>
    <t xml:space="preserve">VENDORS NOTIFIED: 206  BID NO. 1124-PW-122  </t>
  </si>
  <si>
    <t>ROCK ROAD CO.</t>
  </si>
  <si>
    <t>JANESVILLE, IL</t>
  </si>
  <si>
    <t>BID BOND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</si>
</sst>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  <numFmt numFmtId="168" formatCode="&quot;$&quot;#,##0"/>
    <numFmt numFmtId="169" formatCode="0.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  <family val="1"/>
    </font>
    <font>
      <sz val="10"/>
      <name val="MS Sans Serif"/>
      <family val="2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7">
    <xf numFmtId="0" fontId="0" fillId="0" borderId="0"/>
    <xf numFmtId="44" fontId="3" fillId="0" borderId="0" applyFont="0" applyFill="0" applyBorder="0" applyAlignment="0" applyProtection="0"/>
    <xf numFmtId="0" fontId="11" fillId="0" borderId="0"/>
    <xf numFmtId="9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493">
    <xf numFmtId="0" fontId="0" fillId="0" borderId="0" xfId="0"/>
    <xf numFmtId="0" fontId="7" fillId="0" borderId="0" xfId="0" applyFont="1" applyProtection="1"/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0" fontId="9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0" applyFont="1" applyProtection="1"/>
    <xf numFmtId="0" fontId="9" fillId="0" borderId="0" xfId="0" applyFont="1" applyProtection="1"/>
    <xf numFmtId="0" fontId="6" fillId="0" borderId="0" xfId="0" applyFont="1" applyProtection="1"/>
    <xf numFmtId="0" fontId="7" fillId="0" borderId="0" xfId="0" applyFont="1" applyAlignment="1" applyProtection="1">
      <alignment vertical="top"/>
    </xf>
    <xf numFmtId="0" fontId="4" fillId="0" borderId="0" xfId="0" applyFont="1" applyAlignment="1" applyProtection="1">
      <alignment horizontal="center" vertical="top"/>
    </xf>
    <xf numFmtId="0" fontId="4" fillId="2" borderId="0" xfId="0" applyFont="1" applyFill="1" applyAlignment="1" applyProtection="1">
      <alignment horizontal="centerContinuous"/>
    </xf>
    <xf numFmtId="0" fontId="4" fillId="2" borderId="0" xfId="0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/>
    </xf>
    <xf numFmtId="0" fontId="4" fillId="2" borderId="2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Continuous"/>
    </xf>
    <xf numFmtId="0" fontId="4" fillId="2" borderId="4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Continuous"/>
    </xf>
    <xf numFmtId="0" fontId="4" fillId="2" borderId="5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Continuous"/>
    </xf>
    <xf numFmtId="0" fontId="4" fillId="2" borderId="7" xfId="0" applyFont="1" applyFill="1" applyBorder="1" applyAlignment="1" applyProtection="1">
      <alignment horizontal="centerContinuous"/>
    </xf>
    <xf numFmtId="0" fontId="4" fillId="2" borderId="7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8" fontId="4" fillId="2" borderId="9" xfId="1" applyNumberFormat="1" applyFont="1" applyFill="1" applyBorder="1" applyAlignment="1" applyProtection="1">
      <alignment horizontal="right"/>
    </xf>
    <xf numFmtId="3" fontId="4" fillId="2" borderId="9" xfId="0" applyNumberFormat="1" applyFont="1" applyFill="1" applyBorder="1" applyAlignment="1" applyProtection="1">
      <alignment horizontal="center"/>
    </xf>
    <xf numFmtId="3" fontId="4" fillId="2" borderId="1" xfId="0" applyNumberFormat="1" applyFont="1" applyFill="1" applyBorder="1" applyAlignment="1" applyProtection="1">
      <alignment horizontal="centerContinuous"/>
    </xf>
    <xf numFmtId="3" fontId="4" fillId="2" borderId="1" xfId="0" applyNumberFormat="1" applyFont="1" applyFill="1" applyBorder="1" applyAlignment="1" applyProtection="1">
      <alignment horizontal="left"/>
    </xf>
    <xf numFmtId="3" fontId="7" fillId="2" borderId="10" xfId="0" applyNumberFormat="1" applyFont="1" applyFill="1" applyBorder="1" applyAlignment="1" applyProtection="1">
      <alignment horizontal="center"/>
    </xf>
    <xf numFmtId="3" fontId="7" fillId="2" borderId="11" xfId="0" applyNumberFormat="1" applyFont="1" applyFill="1" applyBorder="1" applyAlignment="1" applyProtection="1">
      <alignment horizontal="center"/>
    </xf>
    <xf numFmtId="3" fontId="7" fillId="2" borderId="5" xfId="0" applyNumberFormat="1" applyFont="1" applyFill="1" applyBorder="1" applyAlignment="1" applyProtection="1">
      <alignment horizontal="centerContinuous"/>
    </xf>
    <xf numFmtId="3" fontId="7" fillId="2" borderId="11" xfId="0" applyNumberFormat="1" applyFont="1" applyFill="1" applyBorder="1" applyAlignment="1" applyProtection="1">
      <alignment horizontal="left"/>
    </xf>
    <xf numFmtId="3" fontId="7" fillId="2" borderId="12" xfId="0" applyNumberFormat="1" applyFont="1" applyFill="1" applyBorder="1" applyAlignment="1" applyProtection="1">
      <alignment horizontal="left"/>
    </xf>
    <xf numFmtId="0" fontId="4" fillId="2" borderId="0" xfId="0" applyFont="1" applyFill="1" applyAlignment="1" applyProtection="1">
      <alignment horizontal="center" vertical="top"/>
    </xf>
    <xf numFmtId="3" fontId="4" fillId="2" borderId="10" xfId="0" applyNumberFormat="1" applyFont="1" applyFill="1" applyBorder="1" applyAlignment="1" applyProtection="1">
      <alignment horizontal="center"/>
    </xf>
    <xf numFmtId="3" fontId="7" fillId="2" borderId="10" xfId="0" applyNumberFormat="1" applyFont="1" applyFill="1" applyBorder="1" applyAlignment="1" applyProtection="1">
      <alignment horizontal="right"/>
    </xf>
    <xf numFmtId="3" fontId="7" fillId="2" borderId="11" xfId="0" applyNumberFormat="1" applyFont="1" applyFill="1" applyBorder="1" applyAlignment="1" applyProtection="1">
      <alignment horizontal="right"/>
    </xf>
    <xf numFmtId="3" fontId="7" fillId="2" borderId="2" xfId="0" applyNumberFormat="1" applyFont="1" applyFill="1" applyBorder="1" applyAlignment="1" applyProtection="1">
      <alignment horizontal="centerContinuous"/>
    </xf>
    <xf numFmtId="3" fontId="4" fillId="2" borderId="13" xfId="0" applyNumberFormat="1" applyFont="1" applyFill="1" applyBorder="1" applyAlignment="1" applyProtection="1">
      <alignment horizontal="center"/>
    </xf>
    <xf numFmtId="3" fontId="4" fillId="2" borderId="14" xfId="0" applyNumberFormat="1" applyFont="1" applyFill="1" applyBorder="1" applyAlignment="1" applyProtection="1">
      <alignment horizontal="center"/>
    </xf>
    <xf numFmtId="0" fontId="7" fillId="2" borderId="0" xfId="0" applyFont="1" applyFill="1" applyAlignment="1" applyProtection="1">
      <alignment horizontal="center" vertical="top"/>
    </xf>
    <xf numFmtId="0" fontId="4" fillId="2" borderId="1" xfId="0" applyFont="1" applyFill="1" applyBorder="1" applyAlignment="1" applyProtection="1"/>
    <xf numFmtId="0" fontId="4" fillId="2" borderId="15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right"/>
    </xf>
    <xf numFmtId="3" fontId="4" fillId="2" borderId="16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</xf>
    <xf numFmtId="0" fontId="7" fillId="2" borderId="10" xfId="0" applyFont="1" applyFill="1" applyBorder="1" applyAlignment="1" applyProtection="1">
      <alignment horizontal="center"/>
    </xf>
    <xf numFmtId="0" fontId="7" fillId="2" borderId="11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Continuous"/>
    </xf>
    <xf numFmtId="0" fontId="7" fillId="2" borderId="11" xfId="0" applyFont="1" applyFill="1" applyBorder="1" applyAlignment="1" applyProtection="1">
      <alignment horizontal="left"/>
    </xf>
    <xf numFmtId="0" fontId="7" fillId="2" borderId="12" xfId="0" applyFont="1" applyFill="1" applyBorder="1" applyAlignment="1" applyProtection="1">
      <alignment horizontal="left"/>
    </xf>
    <xf numFmtId="0" fontId="7" fillId="2" borderId="1" xfId="0" applyFont="1" applyFill="1" applyBorder="1" applyAlignment="1" applyProtection="1">
      <alignment horizontal="left"/>
    </xf>
    <xf numFmtId="0" fontId="10" fillId="2" borderId="0" xfId="0" applyFont="1" applyFill="1" applyAlignment="1" applyProtection="1">
      <alignment horizontal="right" vertical="top"/>
    </xf>
    <xf numFmtId="0" fontId="7" fillId="2" borderId="0" xfId="0" applyFont="1" applyFill="1" applyAlignment="1" applyProtection="1">
      <alignment vertical="top"/>
    </xf>
    <xf numFmtId="0" fontId="10" fillId="2" borderId="0" xfId="0" applyFont="1" applyFill="1" applyAlignment="1" applyProtection="1">
      <alignment horizontal="left" vertical="top"/>
    </xf>
    <xf numFmtId="0" fontId="7" fillId="2" borderId="1" xfId="0" applyFont="1" applyFill="1" applyBorder="1" applyProtection="1"/>
    <xf numFmtId="3" fontId="4" fillId="2" borderId="17" xfId="0" applyNumberFormat="1" applyFont="1" applyFill="1" applyBorder="1" applyAlignment="1" applyProtection="1">
      <alignment horizontal="centerContinuous"/>
    </xf>
    <xf numFmtId="3" fontId="7" fillId="2" borderId="1" xfId="0" applyNumberFormat="1" applyFont="1" applyFill="1" applyBorder="1" applyAlignment="1" applyProtection="1">
      <alignment horizontal="center"/>
    </xf>
    <xf numFmtId="3" fontId="7" fillId="2" borderId="0" xfId="0" applyNumberFormat="1" applyFont="1" applyFill="1" applyBorder="1" applyAlignment="1" applyProtection="1">
      <alignment horizontal="center"/>
    </xf>
    <xf numFmtId="3" fontId="7" fillId="2" borderId="5" xfId="0" applyNumberFormat="1" applyFont="1" applyFill="1" applyBorder="1" applyAlignment="1" applyProtection="1">
      <alignment horizontal="center"/>
    </xf>
    <xf numFmtId="0" fontId="7" fillId="2" borderId="16" xfId="0" applyFont="1" applyFill="1" applyBorder="1" applyAlignment="1" applyProtection="1">
      <alignment horizontal="center"/>
    </xf>
    <xf numFmtId="0" fontId="7" fillId="2" borderId="18" xfId="0" applyFont="1" applyFill="1" applyBorder="1" applyAlignment="1" applyProtection="1">
      <alignment horizontal="center"/>
    </xf>
    <xf numFmtId="14" fontId="7" fillId="2" borderId="0" xfId="0" applyNumberFormat="1" applyFont="1" applyFill="1" applyAlignment="1" applyProtection="1">
      <alignment horizontal="left" vertical="top"/>
    </xf>
    <xf numFmtId="0" fontId="8" fillId="2" borderId="0" xfId="0" applyFont="1" applyFill="1" applyProtection="1"/>
    <xf numFmtId="0" fontId="9" fillId="2" borderId="0" xfId="0" applyFont="1" applyFill="1" applyProtection="1"/>
    <xf numFmtId="0" fontId="6" fillId="2" borderId="0" xfId="0" applyFont="1" applyFill="1" applyProtection="1"/>
    <xf numFmtId="0" fontId="6" fillId="2" borderId="0" xfId="0" applyFont="1" applyFill="1" applyAlignment="1" applyProtection="1">
      <alignment horizontal="right"/>
    </xf>
    <xf numFmtId="0" fontId="8" fillId="2" borderId="0" xfId="0" applyFont="1" applyFill="1" applyAlignment="1" applyProtection="1">
      <alignment horizontal="right"/>
    </xf>
    <xf numFmtId="0" fontId="6" fillId="2" borderId="1" xfId="0" applyFont="1" applyFill="1" applyBorder="1" applyAlignment="1" applyProtection="1">
      <alignment horizontal="centerContinuous" vertical="center"/>
    </xf>
    <xf numFmtId="0" fontId="6" fillId="2" borderId="19" xfId="0" applyFont="1" applyFill="1" applyBorder="1" applyAlignment="1" applyProtection="1">
      <alignment horizontal="center"/>
    </xf>
    <xf numFmtId="166" fontId="6" fillId="2" borderId="6" xfId="0" applyNumberFormat="1" applyFont="1" applyFill="1" applyBorder="1" applyProtection="1"/>
    <xf numFmtId="164" fontId="6" fillId="2" borderId="8" xfId="1" applyNumberFormat="1" applyFont="1" applyFill="1" applyBorder="1" applyProtection="1"/>
    <xf numFmtId="0" fontId="6" fillId="2" borderId="9" xfId="0" applyFont="1" applyFill="1" applyBorder="1" applyAlignment="1" applyProtection="1">
      <alignment horizontal="center"/>
    </xf>
    <xf numFmtId="7" fontId="6" fillId="2" borderId="5" xfId="0" applyNumberFormat="1" applyFont="1" applyFill="1" applyBorder="1" applyProtection="1"/>
    <xf numFmtId="164" fontId="6" fillId="2" borderId="7" xfId="1" applyNumberFormat="1" applyFont="1" applyFill="1" applyBorder="1" applyProtection="1"/>
    <xf numFmtId="0" fontId="9" fillId="2" borderId="0" xfId="0" applyFont="1" applyFill="1" applyAlignment="1" applyProtection="1">
      <alignment horizontal="centerContinuous" vertical="top"/>
    </xf>
    <xf numFmtId="0" fontId="6" fillId="2" borderId="16" xfId="0" applyFont="1" applyFill="1" applyBorder="1" applyAlignment="1" applyProtection="1">
      <alignment horizontal="centerContinuous"/>
    </xf>
    <xf numFmtId="0" fontId="6" fillId="2" borderId="20" xfId="0" applyFont="1" applyFill="1" applyBorder="1" applyAlignment="1" applyProtection="1">
      <alignment horizontal="centerContinuous"/>
    </xf>
    <xf numFmtId="0" fontId="4" fillId="2" borderId="0" xfId="0" applyFont="1" applyFill="1" applyAlignment="1" applyProtection="1">
      <alignment horizontal="centerContinuous" vertical="top"/>
    </xf>
    <xf numFmtId="0" fontId="6" fillId="2" borderId="21" xfId="0" applyFont="1" applyFill="1" applyBorder="1" applyAlignment="1" applyProtection="1">
      <alignment horizontal="centerContinuous"/>
    </xf>
    <xf numFmtId="0" fontId="6" fillId="2" borderId="10" xfId="0" applyFont="1" applyFill="1" applyBorder="1" applyAlignment="1" applyProtection="1">
      <alignment horizontal="centerContinuous"/>
    </xf>
    <xf numFmtId="0" fontId="6" fillId="2" borderId="22" xfId="0" applyFont="1" applyFill="1" applyBorder="1" applyAlignment="1" applyProtection="1">
      <alignment horizontal="center"/>
    </xf>
    <xf numFmtId="0" fontId="6" fillId="2" borderId="23" xfId="0" applyFont="1" applyFill="1" applyBorder="1" applyAlignment="1" applyProtection="1">
      <alignment horizontal="center"/>
    </xf>
    <xf numFmtId="0" fontId="6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4" fillId="2" borderId="0" xfId="0" applyFont="1" applyFill="1" applyProtection="1"/>
    <xf numFmtId="0" fontId="4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4" fillId="2" borderId="0" xfId="0" applyFont="1" applyFill="1" applyAlignment="1" applyProtection="1">
      <alignment horizontal="left"/>
    </xf>
    <xf numFmtId="0" fontId="0" fillId="0" borderId="0" xfId="0" applyBorder="1"/>
    <xf numFmtId="0" fontId="6" fillId="2" borderId="17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3" fontId="6" fillId="2" borderId="17" xfId="2" applyNumberFormat="1" applyFont="1" applyFill="1" applyBorder="1" applyAlignment="1">
      <alignment horizontal="center" vertical="center"/>
    </xf>
    <xf numFmtId="0" fontId="6" fillId="0" borderId="0" xfId="0" applyFont="1"/>
    <xf numFmtId="0" fontId="6" fillId="2" borderId="11" xfId="2" applyFont="1" applyFill="1" applyBorder="1" applyAlignment="1">
      <alignment horizontal="center" vertical="center"/>
    </xf>
    <xf numFmtId="0" fontId="6" fillId="0" borderId="0" xfId="0" applyFont="1" applyBorder="1"/>
    <xf numFmtId="0" fontId="12" fillId="0" borderId="0" xfId="0" applyFont="1"/>
    <xf numFmtId="0" fontId="4" fillId="0" borderId="0" xfId="0" applyFont="1"/>
    <xf numFmtId="8" fontId="4" fillId="2" borderId="17" xfId="2" applyNumberFormat="1" applyFont="1" applyFill="1" applyBorder="1" applyAlignment="1">
      <alignment vertical="center"/>
    </xf>
    <xf numFmtId="8" fontId="4" fillId="2" borderId="24" xfId="2" applyNumberFormat="1" applyFont="1" applyFill="1" applyBorder="1" applyAlignment="1">
      <alignment horizontal="right" vertical="center"/>
    </xf>
    <xf numFmtId="8" fontId="4" fillId="2" borderId="25" xfId="2" applyNumberFormat="1" applyFont="1" applyFill="1" applyBorder="1" applyAlignment="1">
      <alignment horizontal="right" vertical="center"/>
    </xf>
    <xf numFmtId="0" fontId="4" fillId="2" borderId="17" xfId="2" applyFont="1" applyFill="1" applyBorder="1" applyAlignment="1">
      <alignment horizontal="left" vertical="center" wrapText="1"/>
    </xf>
    <xf numFmtId="0" fontId="4" fillId="0" borderId="0" xfId="0" applyFont="1" applyBorder="1"/>
    <xf numFmtId="0" fontId="12" fillId="2" borderId="1" xfId="0" applyFont="1" applyFill="1" applyBorder="1"/>
    <xf numFmtId="8" fontId="4" fillId="2" borderId="26" xfId="2" applyNumberFormat="1" applyFont="1" applyFill="1" applyBorder="1" applyAlignment="1">
      <alignment horizontal="centerContinuous" vertical="center"/>
    </xf>
    <xf numFmtId="8" fontId="4" fillId="2" borderId="27" xfId="2" applyNumberFormat="1" applyFont="1" applyFill="1" applyBorder="1" applyAlignment="1">
      <alignment horizontal="centerContinuous"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 wrapText="1"/>
    </xf>
    <xf numFmtId="3" fontId="6" fillId="2" borderId="0" xfId="2" applyNumberFormat="1" applyFont="1" applyFill="1" applyBorder="1" applyAlignment="1">
      <alignment horizontal="center" vertical="center"/>
    </xf>
    <xf numFmtId="8" fontId="6" fillId="2" borderId="0" xfId="2" applyNumberFormat="1" applyFont="1" applyFill="1" applyBorder="1" applyAlignment="1">
      <alignment vertical="center"/>
    </xf>
    <xf numFmtId="0" fontId="6" fillId="0" borderId="1" xfId="0" applyFont="1" applyFill="1" applyBorder="1" applyProtection="1">
      <protection locked="0"/>
    </xf>
    <xf numFmtId="0" fontId="6" fillId="2" borderId="1" xfId="0" applyFont="1" applyFill="1" applyBorder="1"/>
    <xf numFmtId="0" fontId="6" fillId="2" borderId="0" xfId="0" applyFont="1" applyFill="1" applyBorder="1"/>
    <xf numFmtId="0" fontId="6" fillId="2" borderId="28" xfId="0" applyFont="1" applyFill="1" applyBorder="1"/>
    <xf numFmtId="0" fontId="6" fillId="2" borderId="29" xfId="0" applyFont="1" applyFill="1" applyBorder="1" applyAlignment="1">
      <alignment horizontal="left"/>
    </xf>
    <xf numFmtId="0" fontId="6" fillId="2" borderId="18" xfId="0" applyFont="1" applyFill="1" applyBorder="1" applyAlignment="1">
      <alignment horizontal="left" vertical="center"/>
    </xf>
    <xf numFmtId="0" fontId="6" fillId="2" borderId="11" xfId="0" applyFont="1" applyFill="1" applyBorder="1"/>
    <xf numFmtId="0" fontId="6" fillId="2" borderId="11" xfId="0" applyFont="1" applyFill="1" applyBorder="1" applyAlignment="1" applyProtection="1">
      <alignment horizontal="centerContinuous" vertical="center"/>
    </xf>
    <xf numFmtId="0" fontId="6" fillId="2" borderId="30" xfId="0" applyFont="1" applyFill="1" applyBorder="1"/>
    <xf numFmtId="0" fontId="6" fillId="2" borderId="31" xfId="0" applyFont="1" applyFill="1" applyBorder="1" applyAlignment="1">
      <alignment horizontal="left" vertical="top"/>
    </xf>
    <xf numFmtId="0" fontId="6" fillId="2" borderId="15" xfId="0" applyFont="1" applyFill="1" applyBorder="1" applyAlignment="1">
      <alignment horizontal="left" vertical="center"/>
    </xf>
    <xf numFmtId="0" fontId="6" fillId="2" borderId="31" xfId="0" applyFont="1" applyFill="1" applyBorder="1"/>
    <xf numFmtId="0" fontId="6" fillId="2" borderId="15" xfId="0" applyFont="1" applyFill="1" applyBorder="1"/>
    <xf numFmtId="0" fontId="6" fillId="2" borderId="32" xfId="0" applyFont="1" applyFill="1" applyBorder="1" applyAlignment="1">
      <alignment horizont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8" fontId="4" fillId="2" borderId="21" xfId="1" applyNumberFormat="1" applyFont="1" applyFill="1" applyBorder="1" applyAlignment="1" applyProtection="1">
      <alignment horizontal="left"/>
    </xf>
    <xf numFmtId="0" fontId="7" fillId="2" borderId="33" xfId="0" applyFont="1" applyFill="1" applyBorder="1" applyAlignment="1" applyProtection="1">
      <alignment horizontal="centerContinuous"/>
    </xf>
    <xf numFmtId="8" fontId="4" fillId="2" borderId="32" xfId="1" applyNumberFormat="1" applyFont="1" applyFill="1" applyBorder="1" applyAlignment="1" applyProtection="1">
      <alignment horizontal="right" vertical="center" wrapText="1"/>
    </xf>
    <xf numFmtId="0" fontId="4" fillId="2" borderId="32" xfId="0" applyNumberFormat="1" applyFont="1" applyFill="1" applyBorder="1" applyAlignment="1" applyProtection="1">
      <alignment horizontal="center" vertical="center" wrapText="1"/>
    </xf>
    <xf numFmtId="3" fontId="4" fillId="2" borderId="34" xfId="0" applyNumberFormat="1" applyFont="1" applyFill="1" applyBorder="1" applyAlignment="1" applyProtection="1">
      <alignment horizontal="center" vertical="center" wrapText="1"/>
    </xf>
    <xf numFmtId="0" fontId="4" fillId="2" borderId="35" xfId="2" applyFont="1" applyFill="1" applyBorder="1" applyAlignment="1" applyProtection="1">
      <alignment horizontal="centerContinuous"/>
    </xf>
    <xf numFmtId="0" fontId="4" fillId="2" borderId="36" xfId="2" applyFont="1" applyFill="1" applyBorder="1" applyAlignment="1" applyProtection="1">
      <alignment horizontal="centerContinuous"/>
    </xf>
    <xf numFmtId="0" fontId="7" fillId="2" borderId="0" xfId="2" applyFont="1" applyFill="1" applyBorder="1" applyAlignment="1" applyProtection="1">
      <alignment horizontal="centerContinuous"/>
    </xf>
    <xf numFmtId="0" fontId="7" fillId="2" borderId="37" xfId="2" applyFont="1" applyFill="1" applyBorder="1" applyAlignment="1" applyProtection="1">
      <alignment horizontal="centerContinuous"/>
    </xf>
    <xf numFmtId="0" fontId="7" fillId="2" borderId="38" xfId="2" applyFont="1" applyFill="1" applyBorder="1" applyAlignment="1" applyProtection="1">
      <alignment horizontal="centerContinuous"/>
    </xf>
    <xf numFmtId="0" fontId="4" fillId="2" borderId="39" xfId="2" applyFont="1" applyFill="1" applyBorder="1" applyAlignment="1" applyProtection="1">
      <alignment horizontal="center" wrapText="1"/>
    </xf>
    <xf numFmtId="3" fontId="4" fillId="2" borderId="39" xfId="2" applyNumberFormat="1" applyFont="1" applyFill="1" applyBorder="1" applyAlignment="1" applyProtection="1">
      <alignment horizontal="center" wrapText="1"/>
    </xf>
    <xf numFmtId="8" fontId="4" fillId="2" borderId="39" xfId="2" applyNumberFormat="1" applyFont="1" applyFill="1" applyBorder="1" applyAlignment="1" applyProtection="1">
      <alignment horizontal="center" wrapText="1"/>
    </xf>
    <xf numFmtId="0" fontId="4" fillId="2" borderId="17" xfId="2" applyFont="1" applyFill="1" applyBorder="1" applyAlignment="1" applyProtection="1">
      <alignment horizontal="center" vertical="center"/>
    </xf>
    <xf numFmtId="8" fontId="4" fillId="2" borderId="17" xfId="2" applyNumberFormat="1" applyFont="1" applyFill="1" applyBorder="1" applyAlignment="1" applyProtection="1">
      <alignment vertical="center"/>
    </xf>
    <xf numFmtId="0" fontId="4" fillId="2" borderId="40" xfId="2" applyFont="1" applyFill="1" applyBorder="1" applyAlignment="1" applyProtection="1">
      <alignment horizontal="centerContinuous"/>
    </xf>
    <xf numFmtId="0" fontId="5" fillId="2" borderId="41" xfId="2" applyFont="1" applyFill="1" applyBorder="1" applyAlignment="1" applyProtection="1">
      <alignment horizontal="center" vertical="center" wrapText="1"/>
    </xf>
    <xf numFmtId="8" fontId="4" fillId="2" borderId="42" xfId="2" applyNumberFormat="1" applyFont="1" applyFill="1" applyBorder="1" applyAlignment="1" applyProtection="1">
      <alignment horizontal="right" vertical="center"/>
    </xf>
    <xf numFmtId="8" fontId="4" fillId="2" borderId="24" xfId="2" applyNumberFormat="1" applyFont="1" applyFill="1" applyBorder="1" applyAlignment="1" applyProtection="1">
      <alignment horizontal="right" vertical="center"/>
    </xf>
    <xf numFmtId="0" fontId="4" fillId="2" borderId="26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 vertical="center" wrapText="1"/>
    </xf>
    <xf numFmtId="0" fontId="5" fillId="2" borderId="43" xfId="2" applyFont="1" applyFill="1" applyBorder="1" applyAlignment="1" applyProtection="1">
      <alignment horizontal="center" vertical="center" wrapText="1"/>
    </xf>
    <xf numFmtId="0" fontId="4" fillId="2" borderId="12" xfId="2" applyFont="1" applyFill="1" applyBorder="1" applyAlignment="1" applyProtection="1">
      <alignment horizontal="centerContinuous" vertical="center"/>
    </xf>
    <xf numFmtId="8" fontId="4" fillId="2" borderId="12" xfId="2" applyNumberFormat="1" applyFont="1" applyFill="1" applyBorder="1" applyAlignment="1" applyProtection="1">
      <alignment horizontal="right" vertical="center"/>
    </xf>
    <xf numFmtId="8" fontId="4" fillId="2" borderId="25" xfId="2" applyNumberFormat="1" applyFont="1" applyFill="1" applyBorder="1" applyAlignment="1" applyProtection="1">
      <alignment horizontal="right" vertical="center"/>
    </xf>
    <xf numFmtId="0" fontId="13" fillId="2" borderId="44" xfId="0" applyFont="1" applyFill="1" applyBorder="1" applyAlignment="1" applyProtection="1">
      <alignment horizontal="center"/>
    </xf>
    <xf numFmtId="8" fontId="7" fillId="0" borderId="0" xfId="2" applyNumberFormat="1" applyFont="1" applyFill="1" applyProtection="1"/>
    <xf numFmtId="0" fontId="7" fillId="0" borderId="0" xfId="2" applyFont="1" applyFill="1" applyProtection="1"/>
    <xf numFmtId="0" fontId="4" fillId="2" borderId="17" xfId="2" applyFont="1" applyFill="1" applyBorder="1" applyAlignment="1" applyProtection="1">
      <alignment horizontal="left" vertical="center" wrapText="1"/>
    </xf>
    <xf numFmtId="0" fontId="13" fillId="2" borderId="40" xfId="2" applyFont="1" applyFill="1" applyBorder="1" applyProtection="1"/>
    <xf numFmtId="0" fontId="7" fillId="2" borderId="45" xfId="2" applyFont="1" applyFill="1" applyBorder="1" applyAlignment="1" applyProtection="1">
      <alignment horizontal="centerContinuous"/>
    </xf>
    <xf numFmtId="0" fontId="7" fillId="2" borderId="44" xfId="2" applyFont="1" applyFill="1" applyBorder="1" applyAlignment="1" applyProtection="1">
      <alignment horizontal="centerContinuous"/>
    </xf>
    <xf numFmtId="0" fontId="7" fillId="2" borderId="46" xfId="2" applyFont="1" applyFill="1" applyBorder="1" applyAlignment="1" applyProtection="1">
      <alignment horizontal="centerContinuous"/>
    </xf>
    <xf numFmtId="0" fontId="7" fillId="2" borderId="12" xfId="2" applyFont="1" applyFill="1" applyBorder="1" applyAlignment="1" applyProtection="1">
      <alignment horizontal="centerContinuous"/>
    </xf>
    <xf numFmtId="0" fontId="7" fillId="2" borderId="25" xfId="2" applyFont="1" applyFill="1" applyBorder="1" applyAlignment="1" applyProtection="1">
      <alignment horizontal="centerContinuous"/>
    </xf>
    <xf numFmtId="0" fontId="4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4" fillId="3" borderId="17" xfId="2" applyNumberFormat="1" applyFont="1" applyFill="1" applyBorder="1" applyAlignment="1" applyProtection="1">
      <alignment vertical="center"/>
      <protection locked="0"/>
    </xf>
    <xf numFmtId="7" fontId="4" fillId="3" borderId="47" xfId="2" applyNumberFormat="1" applyFont="1" applyFill="1" applyBorder="1" applyAlignment="1" applyProtection="1">
      <alignment vertical="center"/>
      <protection locked="0"/>
    </xf>
    <xf numFmtId="7" fontId="7" fillId="3" borderId="47" xfId="2" applyNumberFormat="1" applyFont="1" applyFill="1" applyBorder="1" applyAlignment="1" applyProtection="1">
      <alignment vertical="center"/>
      <protection locked="0"/>
    </xf>
    <xf numFmtId="0" fontId="12" fillId="3" borderId="1" xfId="0" applyFont="1" applyFill="1" applyBorder="1" applyProtection="1">
      <protection locked="0"/>
    </xf>
    <xf numFmtId="9" fontId="7" fillId="3" borderId="17" xfId="3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left"/>
      <protection locked="0"/>
    </xf>
    <xf numFmtId="0" fontId="7" fillId="3" borderId="3" xfId="0" applyFont="1" applyFill="1" applyBorder="1" applyAlignment="1" applyProtection="1">
      <alignment horizontal="left"/>
      <protection locked="0"/>
    </xf>
    <xf numFmtId="8" fontId="7" fillId="3" borderId="17" xfId="1" applyNumberFormat="1" applyFont="1" applyFill="1" applyBorder="1" applyAlignment="1" applyProtection="1">
      <alignment horizontal="right"/>
      <protection locked="0"/>
    </xf>
    <xf numFmtId="8" fontId="7" fillId="3" borderId="7" xfId="1" applyNumberFormat="1" applyFont="1" applyFill="1" applyBorder="1" applyAlignment="1" applyProtection="1">
      <alignment horizontal="right"/>
      <protection locked="0"/>
    </xf>
    <xf numFmtId="0" fontId="4" fillId="3" borderId="15" xfId="0" applyFont="1" applyFill="1" applyBorder="1" applyAlignment="1" applyProtection="1">
      <alignment horizontal="left"/>
      <protection locked="0"/>
    </xf>
    <xf numFmtId="8" fontId="4" fillId="3" borderId="17" xfId="1" applyNumberFormat="1" applyFont="1" applyFill="1" applyBorder="1" applyAlignment="1" applyProtection="1">
      <alignment horizontal="right"/>
      <protection locked="0"/>
    </xf>
    <xf numFmtId="0" fontId="6" fillId="3" borderId="48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left"/>
      <protection locked="0"/>
    </xf>
    <xf numFmtId="0" fontId="6" fillId="3" borderId="15" xfId="0" applyNumberFormat="1" applyFont="1" applyFill="1" applyBorder="1" applyProtection="1">
      <protection locked="0"/>
    </xf>
    <xf numFmtId="0" fontId="6" fillId="3" borderId="32" xfId="0" applyFont="1" applyFill="1" applyBorder="1" applyAlignment="1" applyProtection="1">
      <alignment horizontal="center"/>
      <protection locked="0"/>
    </xf>
    <xf numFmtId="7" fontId="6" fillId="3" borderId="47" xfId="1" applyNumberFormat="1" applyFont="1" applyFill="1" applyBorder="1" applyProtection="1">
      <protection locked="0"/>
    </xf>
    <xf numFmtId="0" fontId="6" fillId="3" borderId="1" xfId="0" applyFont="1" applyFill="1" applyBorder="1" applyProtection="1">
      <protection locked="0"/>
    </xf>
    <xf numFmtId="0" fontId="6" fillId="3" borderId="32" xfId="0" applyFont="1" applyFill="1" applyBorder="1" applyProtection="1">
      <protection locked="0"/>
    </xf>
    <xf numFmtId="0" fontId="6" fillId="3" borderId="48" xfId="0" applyFont="1" applyFill="1" applyBorder="1" applyProtection="1">
      <protection locked="0"/>
    </xf>
    <xf numFmtId="0" fontId="6" fillId="3" borderId="26" xfId="0" applyFont="1" applyFill="1" applyBorder="1" applyProtection="1">
      <protection locked="0"/>
    </xf>
    <xf numFmtId="0" fontId="6" fillId="3" borderId="12" xfId="0" applyFont="1" applyFill="1" applyBorder="1" applyProtection="1">
      <protection locked="0"/>
    </xf>
    <xf numFmtId="0" fontId="6" fillId="3" borderId="3" xfId="0" applyNumberFormat="1" applyFont="1" applyFill="1" applyBorder="1" applyProtection="1">
      <protection locked="0"/>
    </xf>
    <xf numFmtId="0" fontId="6" fillId="3" borderId="33" xfId="0" applyFont="1" applyFill="1" applyBorder="1" applyProtection="1">
      <protection locked="0"/>
    </xf>
    <xf numFmtId="7" fontId="6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5" fillId="3" borderId="30" xfId="2" applyFont="1" applyFill="1" applyBorder="1" applyAlignment="1" applyProtection="1">
      <alignment horizontal="left" vertical="center"/>
      <protection locked="0"/>
    </xf>
    <xf numFmtId="0" fontId="5" fillId="2" borderId="50" xfId="2" applyFont="1" applyFill="1" applyBorder="1" applyAlignment="1" applyProtection="1">
      <alignment horizontal="left" vertical="center"/>
    </xf>
    <xf numFmtId="0" fontId="5" fillId="2" borderId="26" xfId="2" applyFont="1" applyFill="1" applyBorder="1" applyAlignment="1" applyProtection="1">
      <alignment horizontal="left" vertical="center"/>
    </xf>
    <xf numFmtId="0" fontId="4" fillId="0" borderId="0" xfId="2" applyFont="1" applyFill="1" applyProtection="1"/>
    <xf numFmtId="0" fontId="7" fillId="0" borderId="0" xfId="2" applyFont="1" applyFill="1" applyAlignment="1" applyProtection="1">
      <alignment horizontal="center"/>
    </xf>
    <xf numFmtId="0" fontId="7" fillId="0" borderId="0" xfId="2" applyFont="1" applyFill="1" applyAlignment="1" applyProtection="1">
      <alignment horizontal="left" wrapText="1"/>
    </xf>
    <xf numFmtId="3" fontId="7" fillId="0" borderId="0" xfId="2" applyNumberFormat="1" applyFont="1" applyFill="1" applyAlignment="1" applyProtection="1">
      <alignment horizontal="center"/>
    </xf>
    <xf numFmtId="0" fontId="4" fillId="2" borderId="13" xfId="2" applyFont="1" applyFill="1" applyBorder="1" applyAlignment="1" applyProtection="1">
      <alignment horizontal="center" vertical="center"/>
    </xf>
    <xf numFmtId="8" fontId="4" fillId="2" borderId="13" xfId="2" applyNumberFormat="1" applyFont="1" applyFill="1" applyBorder="1" applyAlignment="1" applyProtection="1">
      <alignment vertical="center"/>
    </xf>
    <xf numFmtId="0" fontId="4" fillId="2" borderId="47" xfId="2" applyFont="1" applyFill="1" applyBorder="1" applyAlignment="1" applyProtection="1">
      <alignment horizontal="center" vertical="center"/>
    </xf>
    <xf numFmtId="0" fontId="4" fillId="2" borderId="47" xfId="2" applyFont="1" applyFill="1" applyBorder="1" applyAlignment="1" applyProtection="1">
      <alignment horizontal="left" vertical="center" wrapText="1"/>
    </xf>
    <xf numFmtId="8" fontId="4" fillId="2" borderId="47" xfId="2" applyNumberFormat="1" applyFont="1" applyFill="1" applyBorder="1" applyAlignment="1" applyProtection="1">
      <alignment vertical="center"/>
    </xf>
    <xf numFmtId="7" fontId="6" fillId="2" borderId="47" xfId="1" applyNumberFormat="1" applyFont="1" applyFill="1" applyBorder="1" applyProtection="1"/>
    <xf numFmtId="164" fontId="6" fillId="2" borderId="51" xfId="1" applyNumberFormat="1" applyFont="1" applyFill="1" applyBorder="1" applyProtection="1"/>
    <xf numFmtId="7" fontId="6" fillId="2" borderId="49" xfId="1" applyNumberFormat="1" applyFont="1" applyFill="1" applyBorder="1" applyProtection="1"/>
    <xf numFmtId="0" fontId="6" fillId="2" borderId="47" xfId="2" applyFont="1" applyFill="1" applyBorder="1" applyAlignment="1">
      <alignment horizontal="center" vertical="center"/>
    </xf>
    <xf numFmtId="0" fontId="4" fillId="2" borderId="47" xfId="2" applyFont="1" applyFill="1" applyBorder="1" applyAlignment="1">
      <alignment horizontal="left" vertical="center" wrapText="1"/>
    </xf>
    <xf numFmtId="3" fontId="6" fillId="2" borderId="47" xfId="2" applyNumberFormat="1" applyFont="1" applyFill="1" applyBorder="1" applyAlignment="1">
      <alignment horizontal="center" vertical="center"/>
    </xf>
    <xf numFmtId="0" fontId="4" fillId="2" borderId="52" xfId="2" applyFont="1" applyFill="1" applyBorder="1" applyAlignment="1">
      <alignment horizontal="center" wrapText="1"/>
    </xf>
    <xf numFmtId="0" fontId="6" fillId="2" borderId="9" xfId="2" applyFont="1" applyFill="1" applyBorder="1" applyAlignment="1">
      <alignment horizontal="center" wrapText="1"/>
    </xf>
    <xf numFmtId="3" fontId="6" fillId="2" borderId="9" xfId="2" applyNumberFormat="1" applyFont="1" applyFill="1" applyBorder="1" applyAlignment="1">
      <alignment horizontal="center" wrapText="1"/>
    </xf>
    <xf numFmtId="8" fontId="6" fillId="2" borderId="9" xfId="2" applyNumberFormat="1" applyFont="1" applyFill="1" applyBorder="1" applyAlignment="1">
      <alignment horizontal="center" wrapText="1"/>
    </xf>
    <xf numFmtId="0" fontId="8" fillId="0" borderId="0" xfId="0" applyFont="1"/>
    <xf numFmtId="0" fontId="0" fillId="0" borderId="0" xfId="0" applyAlignment="1">
      <alignment horizontal="left"/>
    </xf>
    <xf numFmtId="8" fontId="4" fillId="2" borderId="42" xfId="2" applyNumberFormat="1" applyFont="1" applyFill="1" applyBorder="1" applyAlignment="1">
      <alignment horizontal="centerContinuous" vertical="center"/>
    </xf>
    <xf numFmtId="8" fontId="4" fillId="2" borderId="12" xfId="2" applyNumberFormat="1" applyFont="1" applyFill="1" applyBorder="1" applyAlignment="1">
      <alignment horizontal="centerContinuous" vertical="center"/>
    </xf>
    <xf numFmtId="3" fontId="6" fillId="2" borderId="1" xfId="2" applyNumberFormat="1" applyFont="1" applyFill="1" applyBorder="1" applyAlignment="1">
      <alignment horizontal="center" vertical="center"/>
    </xf>
    <xf numFmtId="0" fontId="4" fillId="3" borderId="35" xfId="2" applyFont="1" applyFill="1" applyBorder="1" applyAlignment="1" applyProtection="1">
      <alignment horizontal="centerContinuous" vertical="center"/>
      <protection locked="0"/>
    </xf>
    <xf numFmtId="0" fontId="4" fillId="3" borderId="36" xfId="2" applyFont="1" applyFill="1" applyBorder="1" applyAlignment="1" applyProtection="1">
      <alignment horizontal="centerContinuous" vertical="center"/>
      <protection locked="0"/>
    </xf>
    <xf numFmtId="0" fontId="7" fillId="0" borderId="0" xfId="2" applyFont="1" applyAlignment="1">
      <alignment vertical="center"/>
    </xf>
    <xf numFmtId="0" fontId="7" fillId="3" borderId="37" xfId="2" applyFont="1" applyFill="1" applyBorder="1" applyAlignment="1" applyProtection="1">
      <alignment horizontal="centerContinuous" vertical="center"/>
      <protection locked="0"/>
    </xf>
    <xf numFmtId="0" fontId="7" fillId="3" borderId="38" xfId="2" applyFont="1" applyFill="1" applyBorder="1" applyAlignment="1" applyProtection="1">
      <alignment horizontal="centerContinuous" vertical="center"/>
      <protection locked="0"/>
    </xf>
    <xf numFmtId="0" fontId="4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3" fontId="7" fillId="0" borderId="0" xfId="2" applyNumberFormat="1" applyFont="1" applyAlignment="1">
      <alignment horizontal="center" vertical="center"/>
    </xf>
    <xf numFmtId="8" fontId="7" fillId="0" borderId="0" xfId="2" applyNumberFormat="1" applyFont="1" applyFill="1" applyAlignment="1">
      <alignment vertical="center"/>
    </xf>
    <xf numFmtId="0" fontId="7" fillId="0" borderId="0" xfId="2" applyFont="1" applyFill="1" applyAlignment="1">
      <alignment vertical="center"/>
    </xf>
    <xf numFmtId="8" fontId="4" fillId="2" borderId="16" xfId="1" applyNumberFormat="1" applyFont="1" applyFill="1" applyBorder="1" applyAlignment="1" applyProtection="1">
      <alignment horizontal="right"/>
    </xf>
    <xf numFmtId="8" fontId="5" fillId="2" borderId="21" xfId="2" applyNumberFormat="1" applyFont="1" applyFill="1" applyBorder="1" applyAlignment="1" applyProtection="1">
      <alignment horizontal="center" wrapText="1"/>
    </xf>
    <xf numFmtId="0" fontId="4" fillId="0" borderId="0" xfId="2" applyFont="1" applyAlignment="1"/>
    <xf numFmtId="8" fontId="5" fillId="2" borderId="53" xfId="2" applyNumberFormat="1" applyFont="1" applyFill="1" applyBorder="1" applyAlignment="1" applyProtection="1">
      <alignment horizontal="center" wrapText="1"/>
    </xf>
    <xf numFmtId="0" fontId="4" fillId="2" borderId="27" xfId="2" applyFont="1" applyFill="1" applyBorder="1" applyAlignment="1" applyProtection="1">
      <alignment horizontal="centerContinuous" vertical="center"/>
    </xf>
    <xf numFmtId="8" fontId="6" fillId="2" borderId="17" xfId="2" applyNumberFormat="1" applyFont="1" applyFill="1" applyBorder="1" applyAlignment="1" applyProtection="1">
      <alignment vertical="center"/>
      <protection locked="0"/>
    </xf>
    <xf numFmtId="0" fontId="6" fillId="2" borderId="7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left" vertical="center" wrapText="1"/>
    </xf>
    <xf numFmtId="3" fontId="6" fillId="2" borderId="7" xfId="2" applyNumberFormat="1" applyFont="1" applyFill="1" applyBorder="1" applyAlignment="1">
      <alignment horizontal="center" vertical="center"/>
    </xf>
    <xf numFmtId="8" fontId="6" fillId="2" borderId="7" xfId="2" applyNumberFormat="1" applyFont="1" applyFill="1" applyBorder="1" applyAlignment="1" applyProtection="1">
      <alignment vertical="center"/>
      <protection locked="0"/>
    </xf>
    <xf numFmtId="8" fontId="6" fillId="2" borderId="47" xfId="2" applyNumberFormat="1" applyFont="1" applyFill="1" applyBorder="1" applyAlignment="1" applyProtection="1">
      <alignment vertical="center"/>
      <protection locked="0"/>
    </xf>
    <xf numFmtId="0" fontId="6" fillId="2" borderId="54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left" vertical="center" wrapText="1"/>
    </xf>
    <xf numFmtId="0" fontId="6" fillId="2" borderId="12" xfId="2" applyFont="1" applyFill="1" applyBorder="1" applyAlignment="1">
      <alignment horizontal="center" vertical="center"/>
    </xf>
    <xf numFmtId="3" fontId="6" fillId="2" borderId="12" xfId="2" applyNumberFormat="1" applyFont="1" applyFill="1" applyBorder="1" applyAlignment="1">
      <alignment horizontal="center" vertical="center"/>
    </xf>
    <xf numFmtId="8" fontId="4" fillId="2" borderId="33" xfId="2" applyNumberFormat="1" applyFont="1" applyFill="1" applyBorder="1" applyAlignment="1">
      <alignment horizontal="right" vertical="center"/>
    </xf>
    <xf numFmtId="0" fontId="6" fillId="2" borderId="5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left" vertical="center" wrapText="1"/>
    </xf>
    <xf numFmtId="3" fontId="6" fillId="2" borderId="42" xfId="2" applyNumberFormat="1" applyFont="1" applyFill="1" applyBorder="1" applyAlignment="1">
      <alignment horizontal="center" vertical="center"/>
    </xf>
    <xf numFmtId="3" fontId="6" fillId="2" borderId="5" xfId="2" applyNumberFormat="1" applyFont="1" applyFill="1" applyBorder="1" applyAlignment="1">
      <alignment horizontal="center" vertical="center"/>
    </xf>
    <xf numFmtId="8" fontId="6" fillId="2" borderId="5" xfId="2" applyNumberFormat="1" applyFont="1" applyFill="1" applyBorder="1" applyAlignment="1" applyProtection="1">
      <alignment vertical="center"/>
      <protection locked="0"/>
    </xf>
    <xf numFmtId="0" fontId="6" fillId="2" borderId="49" xfId="2" applyFont="1" applyFill="1" applyBorder="1" applyAlignment="1">
      <alignment horizontal="center" vertical="center"/>
    </xf>
    <xf numFmtId="0" fontId="4" fillId="2" borderId="49" xfId="2" applyFont="1" applyFill="1" applyBorder="1" applyAlignment="1">
      <alignment horizontal="left" vertical="center" wrapText="1"/>
    </xf>
    <xf numFmtId="3" fontId="6" fillId="2" borderId="49" xfId="2" applyNumberFormat="1" applyFont="1" applyFill="1" applyBorder="1" applyAlignment="1">
      <alignment horizontal="center" vertical="center"/>
    </xf>
    <xf numFmtId="8" fontId="6" fillId="2" borderId="49" xfId="2" applyNumberFormat="1" applyFont="1" applyFill="1" applyBorder="1" applyAlignment="1" applyProtection="1">
      <alignment vertical="center"/>
      <protection locked="0"/>
    </xf>
    <xf numFmtId="0" fontId="12" fillId="2" borderId="1" xfId="0" applyFont="1" applyFill="1" applyBorder="1" applyProtection="1">
      <protection locked="0"/>
    </xf>
    <xf numFmtId="8" fontId="4" fillId="2" borderId="55" xfId="1" applyNumberFormat="1" applyFont="1" applyFill="1" applyBorder="1" applyAlignment="1" applyProtection="1">
      <alignment horizontal="right" vertical="center" wrapText="1"/>
    </xf>
    <xf numFmtId="0" fontId="4" fillId="2" borderId="55" xfId="0" applyNumberFormat="1" applyFont="1" applyFill="1" applyBorder="1" applyAlignment="1" applyProtection="1">
      <alignment horizontal="center" vertical="center" wrapText="1"/>
    </xf>
    <xf numFmtId="8" fontId="4" fillId="2" borderId="33" xfId="1" applyNumberFormat="1" applyFont="1" applyFill="1" applyBorder="1" applyAlignment="1" applyProtection="1">
      <alignment horizontal="right" vertical="center" wrapText="1"/>
    </xf>
    <xf numFmtId="0" fontId="4" fillId="2" borderId="33" xfId="0" applyNumberFormat="1" applyFont="1" applyFill="1" applyBorder="1" applyAlignment="1" applyProtection="1">
      <alignment horizontal="center" vertical="center" wrapText="1"/>
    </xf>
    <xf numFmtId="8" fontId="4" fillId="2" borderId="34" xfId="1" applyNumberFormat="1" applyFont="1" applyFill="1" applyBorder="1" applyAlignment="1" applyProtection="1">
      <alignment horizontal="right" vertical="center" wrapText="1"/>
    </xf>
    <xf numFmtId="0" fontId="4" fillId="2" borderId="34" xfId="0" applyNumberFormat="1" applyFont="1" applyFill="1" applyBorder="1" applyAlignment="1" applyProtection="1">
      <alignment horizontal="center" vertical="center" wrapText="1"/>
    </xf>
    <xf numFmtId="8" fontId="4" fillId="2" borderId="56" xfId="1" applyNumberFormat="1" applyFont="1" applyFill="1" applyBorder="1" applyAlignment="1" applyProtection="1">
      <alignment horizontal="right" vertical="center" wrapText="1"/>
    </xf>
    <xf numFmtId="0" fontId="4" fillId="2" borderId="56" xfId="0" applyNumberFormat="1" applyFont="1" applyFill="1" applyBorder="1" applyAlignment="1" applyProtection="1">
      <alignment horizontal="center" vertical="center" wrapText="1"/>
    </xf>
    <xf numFmtId="9" fontId="7" fillId="3" borderId="18" xfId="3" applyFont="1" applyFill="1" applyBorder="1" applyAlignment="1" applyProtection="1">
      <alignment horizontal="center"/>
      <protection locked="0"/>
    </xf>
    <xf numFmtId="3" fontId="7" fillId="2" borderId="57" xfId="0" applyNumberFormat="1" applyFont="1" applyFill="1" applyBorder="1" applyAlignment="1" applyProtection="1">
      <alignment horizontal="center"/>
    </xf>
    <xf numFmtId="8" fontId="7" fillId="3" borderId="18" xfId="1" applyNumberFormat="1" applyFont="1" applyFill="1" applyBorder="1" applyAlignment="1" applyProtection="1">
      <alignment horizontal="right"/>
      <protection locked="0"/>
    </xf>
    <xf numFmtId="8" fontId="7" fillId="3" borderId="58" xfId="1" applyNumberFormat="1" applyFont="1" applyFill="1" applyBorder="1" applyAlignment="1" applyProtection="1">
      <alignment horizontal="right"/>
      <protection locked="0"/>
    </xf>
    <xf numFmtId="8" fontId="4" fillId="2" borderId="19" xfId="1" applyNumberFormat="1" applyFont="1" applyFill="1" applyBorder="1" applyAlignment="1" applyProtection="1">
      <alignment horizontal="right"/>
    </xf>
    <xf numFmtId="3" fontId="4" fillId="2" borderId="59" xfId="0" applyNumberFormat="1" applyFont="1" applyFill="1" applyBorder="1" applyAlignment="1" applyProtection="1">
      <alignment horizontal="center"/>
    </xf>
    <xf numFmtId="3" fontId="4" fillId="2" borderId="60" xfId="0" applyNumberFormat="1" applyFont="1" applyFill="1" applyBorder="1" applyAlignment="1" applyProtection="1">
      <alignment horizontal="center"/>
    </xf>
    <xf numFmtId="3" fontId="4" fillId="2" borderId="61" xfId="0" applyNumberFormat="1" applyFont="1" applyFill="1" applyBorder="1" applyAlignment="1" applyProtection="1">
      <alignment horizontal="center"/>
    </xf>
    <xf numFmtId="8" fontId="4" fillId="2" borderId="61" xfId="1" applyNumberFormat="1" applyFont="1" applyFill="1" applyBorder="1" applyAlignment="1" applyProtection="1">
      <alignment horizontal="right"/>
    </xf>
    <xf numFmtId="8" fontId="4" fillId="2" borderId="6" xfId="1" applyNumberFormat="1" applyFont="1" applyFill="1" applyBorder="1" applyAlignment="1" applyProtection="1">
      <alignment horizontal="right"/>
    </xf>
    <xf numFmtId="8" fontId="4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6" fillId="0" borderId="1" xfId="0" applyFont="1" applyBorder="1" applyProtection="1">
      <protection locked="0"/>
    </xf>
    <xf numFmtId="167" fontId="0" fillId="0" borderId="0" xfId="0" applyNumberFormat="1"/>
    <xf numFmtId="167" fontId="8" fillId="0" borderId="0" xfId="0" applyNumberFormat="1" applyFont="1"/>
    <xf numFmtId="0" fontId="18" fillId="0" borderId="0" xfId="0" applyFont="1" applyAlignment="1">
      <alignment horizontal="center" vertical="center"/>
    </xf>
    <xf numFmtId="0" fontId="7" fillId="2" borderId="63" xfId="2" applyFont="1" applyFill="1" applyBorder="1" applyAlignment="1" applyProtection="1">
      <alignment horizontal="centerContinuous" vertical="center"/>
    </xf>
    <xf numFmtId="0" fontId="7" fillId="2" borderId="29" xfId="2" applyFont="1" applyFill="1" applyBorder="1" applyAlignment="1" applyProtection="1">
      <alignment horizontal="centerContinuous" vertical="center"/>
    </xf>
    <xf numFmtId="0" fontId="7" fillId="2" borderId="0" xfId="2" applyFont="1" applyFill="1" applyBorder="1" applyAlignment="1" applyProtection="1">
      <alignment horizontal="centerContinuous" vertical="center"/>
    </xf>
    <xf numFmtId="0" fontId="7" fillId="2" borderId="31" xfId="2" applyFont="1" applyFill="1" applyBorder="1" applyAlignment="1" applyProtection="1">
      <alignment horizontal="centerContinuous" vertical="center"/>
    </xf>
    <xf numFmtId="0" fontId="15" fillId="2" borderId="26" xfId="2" applyFont="1" applyFill="1" applyBorder="1" applyAlignment="1" applyProtection="1">
      <alignment horizontal="centerContinuous" vertical="center"/>
    </xf>
    <xf numFmtId="0" fontId="7" fillId="2" borderId="25" xfId="2" applyFont="1" applyFill="1" applyBorder="1" applyAlignment="1" applyProtection="1">
      <alignment horizontal="centerContinuous" vertical="center"/>
    </xf>
    <xf numFmtId="0" fontId="4" fillId="4" borderId="17" xfId="0" applyFont="1" applyFill="1" applyBorder="1" applyAlignment="1" applyProtection="1">
      <alignment vertical="center" wrapText="1"/>
    </xf>
    <xf numFmtId="3" fontId="4" fillId="4" borderId="17" xfId="0" applyNumberFormat="1" applyFont="1" applyFill="1" applyBorder="1" applyAlignment="1" applyProtection="1">
      <alignment horizontal="center" vertical="center" wrapText="1"/>
    </xf>
    <xf numFmtId="0" fontId="4" fillId="2" borderId="42" xfId="2" applyFont="1" applyFill="1" applyBorder="1" applyAlignment="1" applyProtection="1">
      <alignment horizontal="centerContinuous" vertical="center"/>
    </xf>
    <xf numFmtId="0" fontId="4" fillId="2" borderId="53" xfId="2" applyFont="1" applyFill="1" applyBorder="1" applyAlignment="1" applyProtection="1">
      <alignment horizontal="center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0" fontId="4" fillId="2" borderId="57" xfId="0" applyFont="1" applyFill="1" applyBorder="1" applyAlignment="1" applyProtection="1">
      <alignment horizontal="center" vertical="center" wrapText="1"/>
    </xf>
    <xf numFmtId="0" fontId="4" fillId="2" borderId="42" xfId="0" applyFont="1" applyFill="1" applyBorder="1" applyAlignment="1" applyProtection="1">
      <alignment horizontal="left" vertical="center" wrapText="1"/>
    </xf>
    <xf numFmtId="3" fontId="4" fillId="4" borderId="17" xfId="0" applyNumberFormat="1" applyFont="1" applyFill="1" applyBorder="1" applyAlignment="1" applyProtection="1">
      <alignment horizontal="right" vertical="center" wrapText="1"/>
    </xf>
    <xf numFmtId="0" fontId="4" fillId="2" borderId="55" xfId="0" applyFont="1" applyFill="1" applyBorder="1" applyAlignment="1" applyProtection="1">
      <alignment horizontal="right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left" vertical="center" wrapText="1"/>
    </xf>
    <xf numFmtId="0" fontId="4" fillId="2" borderId="34" xfId="0" applyFont="1" applyFill="1" applyBorder="1" applyAlignment="1" applyProtection="1">
      <alignment horizontal="right" vertical="center" wrapText="1"/>
    </xf>
    <xf numFmtId="0" fontId="4" fillId="2" borderId="58" xfId="0" applyFont="1" applyFill="1" applyBorder="1" applyAlignment="1" applyProtection="1">
      <alignment horizontal="center" vertical="center" wrapText="1"/>
    </xf>
    <xf numFmtId="0" fontId="4" fillId="2" borderId="54" xfId="0" applyFont="1" applyFill="1" applyBorder="1" applyAlignment="1" applyProtection="1">
      <alignment horizontal="left" vertical="center" wrapText="1"/>
    </xf>
    <xf numFmtId="0" fontId="4" fillId="2" borderId="56" xfId="0" applyFont="1" applyFill="1" applyBorder="1" applyAlignment="1" applyProtection="1">
      <alignment horizontal="right" vertical="center" wrapText="1"/>
    </xf>
    <xf numFmtId="0" fontId="4" fillId="2" borderId="63" xfId="0" applyFont="1" applyFill="1" applyBorder="1" applyAlignment="1" applyProtection="1">
      <alignment horizontal="centerContinuous"/>
    </xf>
    <xf numFmtId="0" fontId="7" fillId="2" borderId="0" xfId="0" applyFont="1" applyFill="1" applyAlignment="1" applyProtection="1">
      <alignment horizontal="left" vertical="top"/>
    </xf>
    <xf numFmtId="0" fontId="4" fillId="2" borderId="55" xfId="0" applyFont="1" applyFill="1" applyBorder="1" applyAlignment="1" applyProtection="1">
      <alignment horizontal="left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32" xfId="0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33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/>
      <protection locked="0"/>
    </xf>
    <xf numFmtId="0" fontId="4" fillId="0" borderId="0" xfId="0" applyFont="1" applyFill="1" applyAlignment="1" applyProtection="1">
      <alignment horizontal="left"/>
      <protection locked="0"/>
    </xf>
    <xf numFmtId="3" fontId="4" fillId="2" borderId="34" xfId="0" applyNumberFormat="1" applyFont="1" applyFill="1" applyBorder="1" applyAlignment="1" applyProtection="1">
      <alignment horizontal="left"/>
    </xf>
    <xf numFmtId="0" fontId="6" fillId="2" borderId="34" xfId="0" applyFont="1" applyFill="1" applyBorder="1" applyAlignment="1">
      <alignment horizontal="centerContinuous" vertical="center"/>
    </xf>
    <xf numFmtId="0" fontId="12" fillId="2" borderId="0" xfId="0" applyFont="1" applyFill="1" applyBorder="1"/>
    <xf numFmtId="0" fontId="12" fillId="2" borderId="31" xfId="0" applyFont="1" applyFill="1" applyBorder="1"/>
    <xf numFmtId="0" fontId="12" fillId="2" borderId="32" xfId="0" applyFont="1" applyFill="1" applyBorder="1"/>
    <xf numFmtId="0" fontId="12" fillId="3" borderId="0" xfId="0" applyFont="1" applyFill="1" applyBorder="1" applyProtection="1">
      <protection locked="0"/>
    </xf>
    <xf numFmtId="8" fontId="6" fillId="2" borderId="47" xfId="2" applyNumberFormat="1" applyFont="1" applyFill="1" applyBorder="1" applyAlignment="1">
      <alignment vertical="center"/>
    </xf>
    <xf numFmtId="8" fontId="6" fillId="2" borderId="17" xfId="2" applyNumberFormat="1" applyFont="1" applyFill="1" applyBorder="1" applyAlignment="1">
      <alignment vertical="center"/>
    </xf>
    <xf numFmtId="8" fontId="6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6" fillId="2" borderId="31" xfId="2" applyNumberFormat="1" applyFont="1" applyFill="1" applyBorder="1" applyAlignment="1">
      <alignment vertical="center"/>
    </xf>
    <xf numFmtId="0" fontId="6" fillId="2" borderId="32" xfId="0" applyFont="1" applyFill="1" applyBorder="1"/>
    <xf numFmtId="0" fontId="4" fillId="2" borderId="0" xfId="0" applyFont="1" applyFill="1" applyBorder="1"/>
    <xf numFmtId="0" fontId="6" fillId="2" borderId="31" xfId="0" applyFont="1" applyFill="1" applyBorder="1" applyAlignment="1">
      <alignment horizontal="right"/>
    </xf>
    <xf numFmtId="0" fontId="6" fillId="2" borderId="32" xfId="0" applyFont="1" applyFill="1" applyBorder="1" applyAlignment="1">
      <alignment horizontal="centerContinuous" vertical="center"/>
    </xf>
    <xf numFmtId="0" fontId="12" fillId="2" borderId="0" xfId="0" applyFont="1" applyFill="1" applyBorder="1" applyProtection="1">
      <protection locked="0"/>
    </xf>
    <xf numFmtId="0" fontId="0" fillId="0" borderId="31" xfId="0" applyBorder="1"/>
    <xf numFmtId="1" fontId="4" fillId="2" borderId="17" xfId="2" applyNumberFormat="1" applyFont="1" applyFill="1" applyBorder="1" applyAlignment="1" applyProtection="1">
      <alignment horizontal="center" vertical="center"/>
    </xf>
    <xf numFmtId="0" fontId="4" fillId="2" borderId="39" xfId="2" applyFont="1" applyFill="1" applyBorder="1" applyAlignment="1" applyProtection="1">
      <alignment horizontal="center"/>
    </xf>
    <xf numFmtId="0" fontId="4" fillId="3" borderId="70" xfId="2" applyFont="1" applyFill="1" applyBorder="1" applyAlignment="1" applyProtection="1">
      <alignment horizontal="centerContinuous" vertical="center"/>
      <protection locked="0"/>
    </xf>
    <xf numFmtId="0" fontId="7" fillId="3" borderId="71" xfId="2" applyFont="1" applyFill="1" applyBorder="1" applyAlignment="1" applyProtection="1">
      <alignment horizontal="centerContinuous" vertical="center"/>
      <protection locked="0"/>
    </xf>
    <xf numFmtId="0" fontId="4" fillId="3" borderId="66" xfId="2" applyFont="1" applyFill="1" applyBorder="1" applyAlignment="1" applyProtection="1">
      <alignment horizontal="centerContinuous" vertical="center"/>
      <protection locked="0"/>
    </xf>
    <xf numFmtId="0" fontId="4" fillId="3" borderId="67" xfId="2" applyFont="1" applyFill="1" applyBorder="1" applyAlignment="1" applyProtection="1">
      <alignment horizontal="centerContinuous" vertical="center"/>
      <protection locked="0"/>
    </xf>
    <xf numFmtId="0" fontId="7" fillId="3" borderId="72" xfId="2" applyFont="1" applyFill="1" applyBorder="1" applyAlignment="1" applyProtection="1">
      <alignment horizontal="centerContinuous" vertical="center"/>
      <protection locked="0"/>
    </xf>
    <xf numFmtId="0" fontId="7" fillId="3" borderId="73" xfId="2" applyFont="1" applyFill="1" applyBorder="1" applyAlignment="1" applyProtection="1">
      <alignment horizontal="centerContinuous" vertical="center"/>
      <protection locked="0"/>
    </xf>
    <xf numFmtId="0" fontId="13" fillId="2" borderId="63" xfId="2" applyFont="1" applyFill="1" applyBorder="1" applyAlignment="1">
      <alignment vertical="center"/>
    </xf>
    <xf numFmtId="0" fontId="5" fillId="3" borderId="0" xfId="2" applyFont="1" applyFill="1" applyBorder="1" applyAlignment="1" applyProtection="1">
      <alignment horizontal="left" vertical="center"/>
      <protection locked="0"/>
    </xf>
    <xf numFmtId="0" fontId="4" fillId="2" borderId="53" xfId="2" applyFont="1" applyFill="1" applyBorder="1" applyAlignment="1" applyProtection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17" xfId="0" applyFont="1" applyBorder="1" applyAlignment="1" applyProtection="1">
      <alignment wrapText="1"/>
      <protection locked="0"/>
    </xf>
    <xf numFmtId="0" fontId="6" fillId="0" borderId="17" xfId="0" applyFont="1" applyBorder="1" applyProtection="1">
      <protection locked="0"/>
    </xf>
    <xf numFmtId="167" fontId="0" fillId="0" borderId="0" xfId="0" applyNumberFormat="1" applyAlignment="1">
      <alignment horizontal="left"/>
    </xf>
    <xf numFmtId="167" fontId="20" fillId="0" borderId="0" xfId="0" applyNumberFormat="1" applyFont="1" applyAlignment="1">
      <alignment horizontal="left"/>
    </xf>
    <xf numFmtId="3" fontId="0" fillId="0" borderId="74" xfId="0" applyNumberFormat="1" applyBorder="1" applyAlignment="1" applyProtection="1">
      <alignment horizontal="right"/>
      <protection locked="0"/>
    </xf>
    <xf numFmtId="3" fontId="0" fillId="0" borderId="23" xfId="0" applyNumberFormat="1" applyBorder="1" applyAlignment="1" applyProtection="1">
      <alignment horizontal="right"/>
      <protection locked="0"/>
    </xf>
    <xf numFmtId="3" fontId="0" fillId="0" borderId="75" xfId="0" applyNumberFormat="1" applyBorder="1" applyAlignment="1" applyProtection="1">
      <alignment horizontal="right"/>
      <protection locked="0"/>
    </xf>
    <xf numFmtId="3" fontId="0" fillId="0" borderId="76" xfId="0" applyNumberFormat="1" applyBorder="1" applyAlignment="1" applyProtection="1">
      <alignment horizontal="right"/>
      <protection locked="0"/>
    </xf>
    <xf numFmtId="3" fontId="0" fillId="0" borderId="18" xfId="0" applyNumberFormat="1" applyBorder="1" applyProtection="1">
      <protection locked="0"/>
    </xf>
    <xf numFmtId="3" fontId="6" fillId="0" borderId="18" xfId="0" applyNumberFormat="1" applyFont="1" applyBorder="1" applyProtection="1">
      <protection locked="0"/>
    </xf>
    <xf numFmtId="168" fontId="0" fillId="0" borderId="0" xfId="0" applyNumberFormat="1" applyAlignment="1">
      <alignment horizontal="left"/>
    </xf>
    <xf numFmtId="167" fontId="0" fillId="0" borderId="34" xfId="0" applyNumberFormat="1" applyBorder="1" applyAlignment="1">
      <alignment horizontal="center"/>
    </xf>
    <xf numFmtId="167" fontId="0" fillId="0" borderId="34" xfId="0" applyNumberFormat="1" applyBorder="1" applyAlignment="1" applyProtection="1">
      <alignment horizontal="right"/>
      <protection locked="0"/>
    </xf>
    <xf numFmtId="3" fontId="0" fillId="0" borderId="79" xfId="0" applyNumberFormat="1" applyBorder="1" applyAlignment="1" applyProtection="1">
      <alignment horizontal="right"/>
      <protection locked="0"/>
    </xf>
    <xf numFmtId="0" fontId="5" fillId="2" borderId="28" xfId="2" applyFont="1" applyFill="1" applyBorder="1" applyAlignment="1">
      <alignment vertical="center"/>
    </xf>
    <xf numFmtId="0" fontId="5" fillId="2" borderId="44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169" fontId="7" fillId="3" borderId="17" xfId="3" applyNumberFormat="1" applyFont="1" applyFill="1" applyBorder="1" applyAlignment="1" applyProtection="1">
      <alignment horizontal="center"/>
      <protection locked="0"/>
    </xf>
    <xf numFmtId="8" fontId="7" fillId="3" borderId="13" xfId="1" applyNumberFormat="1" applyFont="1" applyFill="1" applyBorder="1" applyAlignment="1" applyProtection="1">
      <alignment horizontal="right"/>
      <protection locked="0"/>
    </xf>
    <xf numFmtId="3" fontId="7" fillId="2" borderId="34" xfId="0" applyNumberFormat="1" applyFont="1" applyFill="1" applyBorder="1" applyAlignment="1" applyProtection="1">
      <alignment horizontal="left"/>
    </xf>
    <xf numFmtId="0" fontId="7" fillId="2" borderId="22" xfId="0" applyFont="1" applyFill="1" applyBorder="1" applyAlignment="1" applyProtection="1">
      <alignment horizontal="centerContinuous"/>
    </xf>
    <xf numFmtId="0" fontId="4" fillId="3" borderId="77" xfId="0" applyFont="1" applyFill="1" applyBorder="1" applyAlignment="1" applyProtection="1">
      <alignment horizontal="left"/>
      <protection locked="0"/>
    </xf>
    <xf numFmtId="0" fontId="4" fillId="3" borderId="26" xfId="0" applyFont="1" applyFill="1" applyBorder="1" applyAlignment="1" applyProtection="1">
      <alignment horizontal="left"/>
      <protection locked="0"/>
    </xf>
    <xf numFmtId="3" fontId="3" fillId="0" borderId="18" xfId="0" applyNumberFormat="1" applyFont="1" applyBorder="1" applyProtection="1">
      <protection locked="0"/>
    </xf>
    <xf numFmtId="3" fontId="3" fillId="0" borderId="58" xfId="0" applyNumberFormat="1" applyFont="1" applyBorder="1" applyProtection="1">
      <protection locked="0"/>
    </xf>
    <xf numFmtId="0" fontId="4" fillId="3" borderId="72" xfId="2" applyFont="1" applyFill="1" applyBorder="1" applyAlignment="1" applyProtection="1">
      <alignment horizontal="centerContinuous" vertical="center"/>
      <protection locked="0"/>
    </xf>
    <xf numFmtId="167" fontId="0" fillId="0" borderId="34" xfId="0" applyNumberFormat="1" applyFill="1" applyBorder="1" applyAlignment="1" applyProtection="1">
      <alignment horizontal="right"/>
      <protection locked="0"/>
    </xf>
    <xf numFmtId="0" fontId="0" fillId="0" borderId="0" xfId="0" applyFill="1"/>
    <xf numFmtId="0" fontId="0" fillId="0" borderId="0" xfId="0" applyFill="1" applyAlignment="1">
      <alignment horizontal="left"/>
    </xf>
    <xf numFmtId="167" fontId="17" fillId="5" borderId="39" xfId="0" applyNumberFormat="1" applyFont="1" applyFill="1" applyBorder="1" applyAlignment="1" applyProtection="1">
      <alignment vertical="center"/>
    </xf>
    <xf numFmtId="167" fontId="0" fillId="0" borderId="0" xfId="0" applyNumberFormat="1" applyFill="1"/>
    <xf numFmtId="3" fontId="0" fillId="0" borderId="17" xfId="0" applyNumberFormat="1" applyBorder="1" applyAlignment="1" applyProtection="1">
      <alignment horizontal="right"/>
      <protection locked="0"/>
    </xf>
    <xf numFmtId="4" fontId="0" fillId="0" borderId="75" xfId="0" applyNumberFormat="1" applyBorder="1" applyAlignment="1" applyProtection="1">
      <alignment horizontal="right"/>
      <protection locked="0"/>
    </xf>
    <xf numFmtId="0" fontId="6" fillId="0" borderId="47" xfId="0" applyFont="1" applyBorder="1" applyAlignment="1" applyProtection="1">
      <alignment wrapText="1"/>
      <protection locked="0"/>
    </xf>
    <xf numFmtId="3" fontId="6" fillId="0" borderId="15" xfId="0" applyNumberFormat="1" applyFont="1" applyBorder="1" applyProtection="1">
      <protection locked="0"/>
    </xf>
    <xf numFmtId="4" fontId="0" fillId="0" borderId="17" xfId="0" applyNumberFormat="1" applyBorder="1" applyAlignment="1" applyProtection="1">
      <alignment horizontal="right"/>
      <protection locked="0"/>
    </xf>
    <xf numFmtId="4" fontId="0" fillId="0" borderId="7" xfId="0" applyNumberFormat="1" applyBorder="1" applyAlignment="1" applyProtection="1">
      <alignment horizontal="right"/>
      <protection locked="0"/>
    </xf>
    <xf numFmtId="3" fontId="0" fillId="0" borderId="80" xfId="0" applyNumberFormat="1" applyBorder="1" applyAlignment="1" applyProtection="1">
      <alignment horizontal="right"/>
      <protection locked="0"/>
    </xf>
    <xf numFmtId="4" fontId="0" fillId="0" borderId="76" xfId="0" applyNumberFormat="1" applyBorder="1" applyAlignment="1" applyProtection="1">
      <alignment horizontal="right"/>
      <protection locked="0"/>
    </xf>
    <xf numFmtId="0" fontId="0" fillId="0" borderId="77" xfId="0" applyBorder="1" applyAlignment="1" applyProtection="1">
      <alignment horizontal="left"/>
      <protection locked="0"/>
    </xf>
    <xf numFmtId="0" fontId="0" fillId="0" borderId="77" xfId="0" applyFill="1" applyBorder="1" applyAlignment="1" applyProtection="1">
      <alignment horizontal="left"/>
      <protection locked="0"/>
    </xf>
    <xf numFmtId="0" fontId="0" fillId="0" borderId="78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3" fillId="0" borderId="74" xfId="0" applyFont="1" applyBorder="1" applyAlignment="1" applyProtection="1">
      <alignment wrapText="1"/>
      <protection locked="0"/>
    </xf>
    <xf numFmtId="0" fontId="3" fillId="0" borderId="23" xfId="0" applyFont="1" applyBorder="1" applyAlignment="1" applyProtection="1">
      <alignment wrapText="1"/>
      <protection locked="0"/>
    </xf>
    <xf numFmtId="8" fontId="4" fillId="0" borderId="17" xfId="2" applyNumberFormat="1" applyFont="1" applyFill="1" applyBorder="1" applyAlignment="1" applyProtection="1">
      <alignment vertical="center"/>
      <protection locked="0"/>
    </xf>
    <xf numFmtId="3" fontId="0" fillId="0" borderId="34" xfId="0" applyNumberFormat="1" applyFill="1" applyBorder="1" applyAlignment="1" applyProtection="1">
      <alignment horizontal="right"/>
      <protection locked="0"/>
    </xf>
    <xf numFmtId="3" fontId="0" fillId="0" borderId="22" xfId="0" applyNumberFormat="1" applyFill="1" applyBorder="1" applyAlignment="1" applyProtection="1">
      <alignment horizontal="right"/>
      <protection locked="0"/>
    </xf>
    <xf numFmtId="3" fontId="0" fillId="0" borderId="74" xfId="0" applyNumberFormat="1" applyFill="1" applyBorder="1" applyAlignment="1" applyProtection="1">
      <alignment horizontal="right"/>
      <protection locked="0"/>
    </xf>
    <xf numFmtId="4" fontId="0" fillId="0" borderId="74" xfId="0" applyNumberFormat="1" applyFill="1" applyBorder="1" applyAlignment="1" applyProtection="1">
      <alignment horizontal="right"/>
      <protection locked="0"/>
    </xf>
    <xf numFmtId="4" fontId="0" fillId="0" borderId="34" xfId="0" applyNumberFormat="1" applyFill="1" applyBorder="1" applyAlignment="1" applyProtection="1">
      <alignment horizontal="right"/>
      <protection locked="0"/>
    </xf>
    <xf numFmtId="3" fontId="3" fillId="0" borderId="74" xfId="0" applyNumberFormat="1" applyFont="1" applyFill="1" applyBorder="1" applyAlignment="1" applyProtection="1">
      <alignment horizontal="right"/>
      <protection locked="0"/>
    </xf>
    <xf numFmtId="4" fontId="0" fillId="0" borderId="23" xfId="0" applyNumberFormat="1" applyFill="1" applyBorder="1" applyAlignment="1" applyProtection="1">
      <alignment horizontal="right"/>
      <protection locked="0"/>
    </xf>
    <xf numFmtId="4" fontId="0" fillId="0" borderId="56" xfId="0" applyNumberFormat="1" applyFill="1" applyBorder="1" applyAlignment="1" applyProtection="1">
      <alignment horizontal="right"/>
      <protection locked="0"/>
    </xf>
    <xf numFmtId="3" fontId="0" fillId="0" borderId="48" xfId="0" applyNumberFormat="1" applyFill="1" applyBorder="1" applyAlignment="1" applyProtection="1">
      <alignment horizontal="right"/>
      <protection locked="0"/>
    </xf>
    <xf numFmtId="3" fontId="0" fillId="0" borderId="77" xfId="0" applyNumberFormat="1" applyFill="1" applyBorder="1" applyAlignment="1" applyProtection="1">
      <alignment horizontal="right"/>
      <protection locked="0"/>
    </xf>
    <xf numFmtId="3" fontId="0" fillId="0" borderId="78" xfId="0" applyNumberFormat="1" applyFill="1" applyBorder="1" applyAlignment="1" applyProtection="1">
      <alignment horizontal="right"/>
      <protection locked="0"/>
    </xf>
    <xf numFmtId="167" fontId="0" fillId="0" borderId="0" xfId="0" applyNumberFormat="1" applyFill="1" applyAlignment="1">
      <alignment horizontal="left"/>
    </xf>
    <xf numFmtId="168" fontId="0" fillId="0" borderId="0" xfId="0" applyNumberFormat="1" applyFill="1" applyAlignment="1">
      <alignment horizontal="left"/>
    </xf>
    <xf numFmtId="3" fontId="0" fillId="0" borderId="75" xfId="0" applyNumberFormat="1" applyFill="1" applyBorder="1" applyAlignment="1" applyProtection="1">
      <alignment horizontal="right"/>
      <protection locked="0"/>
    </xf>
    <xf numFmtId="0" fontId="0" fillId="0" borderId="27" xfId="0" applyFill="1" applyBorder="1" applyAlignment="1" applyProtection="1">
      <alignment horizontal="left"/>
      <protection locked="0"/>
    </xf>
    <xf numFmtId="3" fontId="0" fillId="0" borderId="81" xfId="0" applyNumberFormat="1" applyFill="1" applyBorder="1" applyAlignment="1" applyProtection="1">
      <alignment horizontal="right"/>
      <protection locked="0"/>
    </xf>
    <xf numFmtId="0" fontId="6" fillId="0" borderId="0" xfId="0" applyFont="1" applyFill="1"/>
    <xf numFmtId="167" fontId="8" fillId="6" borderId="0" xfId="0" applyNumberFormat="1" applyFont="1" applyFill="1" applyProtection="1"/>
    <xf numFmtId="167" fontId="0" fillId="6" borderId="17" xfId="0" applyNumberFormat="1" applyFill="1" applyBorder="1" applyAlignment="1" applyProtection="1">
      <alignment horizontal="center"/>
    </xf>
    <xf numFmtId="167" fontId="0" fillId="6" borderId="17" xfId="0" applyNumberFormat="1" applyFill="1" applyBorder="1" applyAlignment="1" applyProtection="1">
      <alignment horizontal="right"/>
    </xf>
    <xf numFmtId="0" fontId="16" fillId="0" borderId="0" xfId="0" applyFont="1" applyFill="1" applyBorder="1" applyAlignment="1"/>
    <xf numFmtId="0" fontId="0" fillId="0" borderId="48" xfId="0" applyBorder="1" applyAlignment="1" applyProtection="1">
      <alignment horizontal="left"/>
      <protection locked="0"/>
    </xf>
    <xf numFmtId="3" fontId="3" fillId="0" borderId="15" xfId="0" applyNumberFormat="1" applyFont="1" applyBorder="1" applyProtection="1">
      <protection locked="0"/>
    </xf>
    <xf numFmtId="0" fontId="3" fillId="0" borderId="77" xfId="0" applyFont="1" applyFill="1" applyBorder="1" applyAlignment="1" applyProtection="1">
      <alignment horizontal="left"/>
      <protection locked="0"/>
    </xf>
    <xf numFmtId="3" fontId="3" fillId="0" borderId="75" xfId="0" applyNumberFormat="1" applyFont="1" applyFill="1" applyBorder="1" applyAlignment="1" applyProtection="1">
      <alignment horizontal="right"/>
      <protection locked="0"/>
    </xf>
    <xf numFmtId="167" fontId="3" fillId="0" borderId="34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Fill="1"/>
    <xf numFmtId="167" fontId="3" fillId="0" borderId="17" xfId="0" applyNumberFormat="1" applyFont="1" applyFill="1" applyBorder="1" applyAlignment="1" applyProtection="1">
      <alignment horizontal="right"/>
    </xf>
    <xf numFmtId="167" fontId="0" fillId="0" borderId="17" xfId="0" applyNumberFormat="1" applyFill="1" applyBorder="1" applyAlignment="1" applyProtection="1">
      <alignment horizontal="right"/>
    </xf>
    <xf numFmtId="3" fontId="0" fillId="0" borderId="6" xfId="0" applyNumberFormat="1" applyFill="1" applyBorder="1" applyAlignment="1" applyProtection="1">
      <alignment horizontal="right"/>
      <protection locked="0"/>
    </xf>
    <xf numFmtId="3" fontId="0" fillId="0" borderId="62" xfId="0" applyNumberFormat="1" applyFill="1" applyBorder="1" applyAlignment="1" applyProtection="1">
      <alignment horizontal="right"/>
      <protection locked="0"/>
    </xf>
    <xf numFmtId="3" fontId="3" fillId="0" borderId="62" xfId="0" applyNumberFormat="1" applyFont="1" applyFill="1" applyBorder="1" applyAlignment="1" applyProtection="1">
      <alignment horizontal="right"/>
      <protection locked="0"/>
    </xf>
    <xf numFmtId="1" fontId="0" fillId="0" borderId="75" xfId="0" applyNumberFormat="1" applyFill="1" applyBorder="1" applyAlignment="1" applyProtection="1">
      <alignment horizontal="right"/>
      <protection locked="0"/>
    </xf>
    <xf numFmtId="0" fontId="0" fillId="0" borderId="81" xfId="0" applyFill="1" applyBorder="1" applyAlignment="1" applyProtection="1">
      <alignment wrapText="1"/>
      <protection locked="0"/>
    </xf>
    <xf numFmtId="0" fontId="3" fillId="0" borderId="75" xfId="0" applyFont="1" applyFill="1" applyBorder="1" applyAlignment="1" applyProtection="1">
      <alignment wrapText="1"/>
      <protection locked="0"/>
    </xf>
    <xf numFmtId="0" fontId="3" fillId="0" borderId="75" xfId="7" applyFont="1" applyFill="1" applyBorder="1" applyAlignment="1" applyProtection="1">
      <alignment wrapText="1"/>
      <protection locked="0"/>
    </xf>
    <xf numFmtId="0" fontId="3" fillId="0" borderId="75" xfId="0" applyFont="1" applyFill="1" applyBorder="1" applyProtection="1">
      <protection locked="0"/>
    </xf>
    <xf numFmtId="0" fontId="3" fillId="0" borderId="76" xfId="0" applyFont="1" applyBorder="1" applyAlignment="1" applyProtection="1">
      <alignment wrapText="1"/>
      <protection locked="0"/>
    </xf>
    <xf numFmtId="4" fontId="0" fillId="0" borderId="62" xfId="0" applyNumberFormat="1" applyFill="1" applyBorder="1" applyAlignment="1" applyProtection="1">
      <alignment horizontal="right"/>
      <protection locked="0"/>
    </xf>
    <xf numFmtId="4" fontId="0" fillId="0" borderId="75" xfId="0" applyNumberFormat="1" applyFill="1" applyBorder="1" applyAlignment="1" applyProtection="1">
      <alignment horizontal="right"/>
      <protection locked="0"/>
    </xf>
    <xf numFmtId="3" fontId="0" fillId="0" borderId="24" xfId="0" applyNumberFormat="1" applyFill="1" applyBorder="1" applyProtection="1">
      <protection locked="0"/>
    </xf>
    <xf numFmtId="3" fontId="3" fillId="0" borderId="83" xfId="0" applyNumberFormat="1" applyFont="1" applyFill="1" applyBorder="1" applyProtection="1">
      <protection locked="0"/>
    </xf>
    <xf numFmtId="3" fontId="0" fillId="0" borderId="83" xfId="0" applyNumberFormat="1" applyFill="1" applyBorder="1" applyProtection="1">
      <protection locked="0"/>
    </xf>
    <xf numFmtId="3" fontId="3" fillId="0" borderId="83" xfId="0" applyNumberFormat="1" applyFont="1" applyBorder="1" applyProtection="1">
      <protection locked="0"/>
    </xf>
    <xf numFmtId="3" fontId="3" fillId="0" borderId="82" xfId="0" applyNumberFormat="1" applyFont="1" applyBorder="1" applyProtection="1">
      <protection locked="0"/>
    </xf>
    <xf numFmtId="0" fontId="3" fillId="0" borderId="75" xfId="0" applyFont="1" applyBorder="1" applyAlignment="1" applyProtection="1">
      <alignment wrapText="1"/>
      <protection locked="0"/>
    </xf>
    <xf numFmtId="167" fontId="8" fillId="0" borderId="0" xfId="0" applyNumberFormat="1" applyFont="1" applyFill="1" applyAlignment="1">
      <alignment horizontal="left"/>
    </xf>
    <xf numFmtId="3" fontId="0" fillId="0" borderId="23" xfId="0" applyNumberFormat="1" applyFill="1" applyBorder="1" applyAlignment="1" applyProtection="1">
      <alignment horizontal="right"/>
      <protection locked="0"/>
    </xf>
    <xf numFmtId="3" fontId="0" fillId="0" borderId="8" xfId="0" applyNumberFormat="1" applyFill="1" applyBorder="1" applyAlignment="1" applyProtection="1">
      <alignment horizontal="right"/>
      <protection locked="0"/>
    </xf>
    <xf numFmtId="3" fontId="0" fillId="0" borderId="79" xfId="0" applyNumberFormat="1" applyFill="1" applyBorder="1" applyAlignment="1" applyProtection="1">
      <alignment horizontal="right"/>
      <protection locked="0"/>
    </xf>
    <xf numFmtId="3" fontId="0" fillId="0" borderId="32" xfId="0" applyNumberFormat="1" applyFill="1" applyBorder="1" applyAlignment="1" applyProtection="1">
      <alignment horizontal="right"/>
      <protection locked="0"/>
    </xf>
    <xf numFmtId="3" fontId="0" fillId="0" borderId="47" xfId="0" applyNumberFormat="1" applyBorder="1" applyAlignment="1" applyProtection="1">
      <alignment horizontal="right"/>
      <protection locked="0"/>
    </xf>
    <xf numFmtId="3" fontId="0" fillId="0" borderId="0" xfId="0" applyNumberFormat="1" applyFill="1" applyBorder="1" applyAlignment="1" applyProtection="1">
      <alignment horizontal="right"/>
      <protection locked="0"/>
    </xf>
    <xf numFmtId="3" fontId="3" fillId="0" borderId="0" xfId="0" applyNumberFormat="1" applyFont="1" applyFill="1" applyBorder="1" applyAlignment="1" applyProtection="1">
      <alignment horizontal="right"/>
      <protection locked="0"/>
    </xf>
    <xf numFmtId="0" fontId="16" fillId="0" borderId="39" xfId="0" applyFont="1" applyFill="1" applyBorder="1" applyAlignment="1">
      <alignment horizontal="center"/>
    </xf>
    <xf numFmtId="0" fontId="0" fillId="0" borderId="84" xfId="0" applyBorder="1" applyAlignment="1">
      <alignment horizontal="left"/>
    </xf>
    <xf numFmtId="0" fontId="0" fillId="0" borderId="85" xfId="0" applyBorder="1" applyAlignment="1">
      <alignment horizontal="center"/>
    </xf>
    <xf numFmtId="0" fontId="0" fillId="0" borderId="59" xfId="0" applyBorder="1"/>
    <xf numFmtId="0" fontId="3" fillId="0" borderId="41" xfId="0" applyFont="1" applyFill="1" applyBorder="1" applyAlignment="1">
      <alignment horizontal="right" wrapText="1"/>
    </xf>
    <xf numFmtId="0" fontId="3" fillId="0" borderId="84" xfId="0" applyFont="1" applyFill="1" applyBorder="1" applyAlignment="1">
      <alignment horizontal="right" wrapText="1"/>
    </xf>
    <xf numFmtId="0" fontId="3" fillId="0" borderId="59" xfId="0" applyFont="1" applyFill="1" applyBorder="1" applyAlignment="1">
      <alignment horizontal="right" wrapText="1"/>
    </xf>
    <xf numFmtId="0" fontId="6" fillId="0" borderId="41" xfId="0" applyFont="1" applyBorder="1" applyAlignment="1">
      <alignment horizontal="right" wrapText="1"/>
    </xf>
    <xf numFmtId="0" fontId="3" fillId="0" borderId="79" xfId="0" applyFont="1" applyBorder="1" applyAlignment="1" applyProtection="1">
      <alignment wrapText="1"/>
      <protection locked="0"/>
    </xf>
    <xf numFmtId="4" fontId="3" fillId="0" borderId="74" xfId="0" applyNumberFormat="1" applyFont="1" applyFill="1" applyBorder="1" applyAlignment="1" applyProtection="1">
      <alignment horizontal="right"/>
      <protection locked="0"/>
    </xf>
    <xf numFmtId="3" fontId="0" fillId="0" borderId="76" xfId="0" applyNumberFormat="1" applyFill="1" applyBorder="1" applyAlignment="1" applyProtection="1">
      <alignment horizontal="right"/>
      <protection locked="0"/>
    </xf>
    <xf numFmtId="0" fontId="16" fillId="0" borderId="0" xfId="0" applyFont="1" applyBorder="1" applyAlignment="1">
      <alignment horizontal="center"/>
    </xf>
    <xf numFmtId="0" fontId="16" fillId="0" borderId="21" xfId="0" applyFont="1" applyFill="1" applyBorder="1" applyAlignment="1">
      <alignment horizontal="center"/>
    </xf>
    <xf numFmtId="0" fontId="16" fillId="0" borderId="53" xfId="0" applyFont="1" applyFill="1" applyBorder="1" applyAlignment="1">
      <alignment horizontal="center"/>
    </xf>
    <xf numFmtId="0" fontId="14" fillId="2" borderId="40" xfId="2" applyFont="1" applyFill="1" applyBorder="1" applyAlignment="1" applyProtection="1">
      <alignment horizontal="center" vertical="center" wrapText="1"/>
    </xf>
    <xf numFmtId="0" fontId="14" fillId="2" borderId="44" xfId="2" applyFont="1" applyFill="1" applyBorder="1" applyAlignment="1" applyProtection="1">
      <alignment horizontal="center" vertical="center" wrapText="1"/>
    </xf>
    <xf numFmtId="0" fontId="14" fillId="2" borderId="50" xfId="2" applyFont="1" applyFill="1" applyBorder="1" applyAlignment="1" applyProtection="1">
      <alignment horizontal="center" vertical="center" wrapText="1"/>
    </xf>
    <xf numFmtId="0" fontId="14" fillId="2" borderId="46" xfId="2" applyFont="1" applyFill="1" applyBorder="1" applyAlignment="1" applyProtection="1">
      <alignment horizontal="center" vertical="center" wrapText="1"/>
    </xf>
    <xf numFmtId="0" fontId="4" fillId="3" borderId="65" xfId="2" applyFont="1" applyFill="1" applyBorder="1" applyAlignment="1" applyProtection="1">
      <alignment horizontal="center" vertical="center"/>
      <protection locked="0"/>
    </xf>
    <xf numFmtId="0" fontId="7" fillId="3" borderId="69" xfId="2" applyFont="1" applyFill="1" applyBorder="1" applyAlignment="1" applyProtection="1">
      <alignment horizontal="center" vertical="center"/>
      <protection locked="0"/>
    </xf>
    <xf numFmtId="0" fontId="4" fillId="3" borderId="65" xfId="2" applyFont="1" applyFill="1" applyBorder="1" applyAlignment="1" applyProtection="1">
      <alignment horizontal="center"/>
      <protection locked="0"/>
    </xf>
    <xf numFmtId="0" fontId="7" fillId="3" borderId="69" xfId="2" applyFont="1" applyFill="1" applyBorder="1" applyAlignment="1" applyProtection="1">
      <alignment horizontal="center"/>
      <protection locked="0"/>
    </xf>
    <xf numFmtId="0" fontId="4" fillId="3" borderId="66" xfId="2" applyFont="1" applyFill="1" applyBorder="1" applyAlignment="1" applyProtection="1">
      <alignment horizontal="center" vertical="center"/>
      <protection locked="0"/>
    </xf>
    <xf numFmtId="0" fontId="4" fillId="3" borderId="67" xfId="2" applyFont="1" applyFill="1" applyBorder="1" applyAlignment="1" applyProtection="1">
      <alignment horizontal="center" vertical="center"/>
      <protection locked="0"/>
    </xf>
    <xf numFmtId="0" fontId="4" fillId="3" borderId="64" xfId="2" applyFont="1" applyFill="1" applyBorder="1" applyAlignment="1" applyProtection="1">
      <alignment horizontal="center" vertical="center"/>
      <protection locked="0"/>
    </xf>
    <xf numFmtId="0" fontId="7" fillId="3" borderId="68" xfId="2" applyFont="1" applyFill="1" applyBorder="1" applyAlignment="1" applyProtection="1">
      <alignment horizontal="center" vertical="center"/>
      <protection locked="0"/>
    </xf>
    <xf numFmtId="0" fontId="4" fillId="3" borderId="66" xfId="2" applyFont="1" applyFill="1" applyBorder="1" applyAlignment="1" applyProtection="1">
      <alignment horizontal="center"/>
      <protection locked="0"/>
    </xf>
    <xf numFmtId="0" fontId="4" fillId="3" borderId="67" xfId="2" applyFont="1" applyFill="1" applyBorder="1" applyAlignment="1" applyProtection="1">
      <alignment horizontal="center"/>
      <protection locked="0"/>
    </xf>
    <xf numFmtId="0" fontId="4" fillId="3" borderId="64" xfId="2" applyFont="1" applyFill="1" applyBorder="1" applyAlignment="1" applyProtection="1">
      <alignment horizontal="center"/>
      <protection locked="0"/>
    </xf>
    <xf numFmtId="0" fontId="4" fillId="3" borderId="68" xfId="2" applyFont="1" applyFill="1" applyBorder="1" applyAlignment="1" applyProtection="1">
      <alignment horizontal="center"/>
      <protection locked="0"/>
    </xf>
    <xf numFmtId="0" fontId="7" fillId="3" borderId="68" xfId="2" applyFont="1" applyFill="1" applyBorder="1" applyAlignment="1" applyProtection="1">
      <alignment horizontal="center"/>
      <protection locked="0"/>
    </xf>
    <xf numFmtId="0" fontId="4" fillId="3" borderId="68" xfId="2" applyFont="1" applyFill="1" applyBorder="1" applyAlignment="1" applyProtection="1">
      <alignment horizontal="center" vertical="center"/>
      <protection locked="0"/>
    </xf>
    <xf numFmtId="0" fontId="4" fillId="3" borderId="69" xfId="2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 shrinkToFit="1"/>
    </xf>
    <xf numFmtId="0" fontId="6" fillId="2" borderId="34" xfId="0" applyFont="1" applyFill="1" applyBorder="1" applyAlignment="1" applyProtection="1">
      <alignment horizontal="center" vertical="center" shrinkToFit="1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34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</xf>
    <xf numFmtId="0" fontId="6" fillId="2" borderId="34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/>
    </xf>
    <xf numFmtId="0" fontId="4" fillId="2" borderId="54" xfId="0" applyFont="1" applyFill="1" applyBorder="1" applyAlignment="1" applyProtection="1">
      <alignment horizontal="center" shrinkToFit="1"/>
    </xf>
    <xf numFmtId="0" fontId="19" fillId="3" borderId="13" xfId="0" applyFont="1" applyFill="1" applyBorder="1" applyAlignment="1" applyProtection="1">
      <alignment horizontal="center" vertical="center"/>
      <protection locked="0"/>
    </xf>
    <xf numFmtId="0" fontId="19" fillId="3" borderId="47" xfId="0" applyFont="1" applyFill="1" applyBorder="1" applyAlignment="1" applyProtection="1">
      <alignment horizontal="center" vertical="center"/>
      <protection locked="0"/>
    </xf>
    <xf numFmtId="165" fontId="6" fillId="3" borderId="11" xfId="0" applyNumberFormat="1" applyFont="1" applyFill="1" applyBorder="1" applyAlignment="1" applyProtection="1">
      <alignment horizontal="center" vertical="center"/>
      <protection locked="0"/>
    </xf>
    <xf numFmtId="0" fontId="6" fillId="3" borderId="40" xfId="0" applyFont="1" applyFill="1" applyBorder="1" applyAlignment="1" applyProtection="1">
      <alignment horizontal="left" vertical="center" wrapText="1"/>
      <protection locked="0"/>
    </xf>
    <xf numFmtId="0" fontId="6" fillId="3" borderId="45" xfId="0" applyFont="1" applyFill="1" applyBorder="1" applyAlignment="1" applyProtection="1">
      <alignment horizontal="left" vertical="center" wrapText="1"/>
      <protection locked="0"/>
    </xf>
    <xf numFmtId="0" fontId="6" fillId="3" borderId="44" xfId="0" applyFont="1" applyFill="1" applyBorder="1" applyAlignment="1" applyProtection="1">
      <alignment horizontal="left" vertical="center" wrapText="1"/>
      <protection locked="0"/>
    </xf>
    <xf numFmtId="0" fontId="6" fillId="3" borderId="26" xfId="0" applyFont="1" applyFill="1" applyBorder="1" applyAlignment="1" applyProtection="1">
      <alignment horizontal="left" vertical="center" wrapText="1"/>
      <protection locked="0"/>
    </xf>
    <xf numFmtId="0" fontId="6" fillId="3" borderId="12" xfId="0" applyFont="1" applyFill="1" applyBorder="1" applyAlignment="1" applyProtection="1">
      <alignment horizontal="left" vertical="center" wrapText="1"/>
      <protection locked="0"/>
    </xf>
    <xf numFmtId="0" fontId="6" fillId="3" borderId="25" xfId="0" applyFont="1" applyFill="1" applyBorder="1" applyAlignment="1" applyProtection="1">
      <alignment horizontal="left" vertical="center" wrapText="1"/>
      <protection locked="0"/>
    </xf>
  </cellXfs>
  <cellStyles count="17">
    <cellStyle name="Currency" xfId="1" builtinId="4"/>
    <cellStyle name="Currency 2" xfId="8"/>
    <cellStyle name="Currency 2 2" xfId="14"/>
    <cellStyle name="Currency 3" xfId="10"/>
    <cellStyle name="Currency 3 2" xfId="12"/>
    <cellStyle name="Currency 4" xfId="4"/>
    <cellStyle name="Normal" xfId="0" builtinId="0"/>
    <cellStyle name="Normal 2" xfId="7"/>
    <cellStyle name="Normal 2 2" xfId="11"/>
    <cellStyle name="Normal 3" xfId="6"/>
    <cellStyle name="Normal 3 2" xfId="16"/>
    <cellStyle name="Normal_BID-TAB" xfId="2"/>
    <cellStyle name="Percent" xfId="3" builtinId="5"/>
    <cellStyle name="Percent 2" xfId="9"/>
    <cellStyle name="Percent 2 2" xfId="15"/>
    <cellStyle name="Percent 3" xfId="13"/>
    <cellStyle name="Percent 4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47625</xdr:rowOff>
    </xdr:from>
    <xdr:to>
      <xdr:col>3</xdr:col>
      <xdr:colOff>276225</xdr:colOff>
      <xdr:row>3</xdr:row>
      <xdr:rowOff>104775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5550" y="47625"/>
          <a:ext cx="48577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16230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92430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18</xdr:col>
      <xdr:colOff>219075</xdr:colOff>
      <xdr:row>0</xdr:row>
      <xdr:rowOff>47625</xdr:rowOff>
    </xdr:from>
    <xdr:to>
      <xdr:col>19</xdr:col>
      <xdr:colOff>295275</xdr:colOff>
      <xdr:row>3</xdr:row>
      <xdr:rowOff>104775</xdr:rowOff>
    </xdr:to>
    <xdr:pic>
      <xdr:nvPicPr>
        <xdr:cNvPr id="1039" name="Picture 5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96900" y="47625"/>
          <a:ext cx="5048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0</xdr:colOff>
      <xdr:row>4</xdr:row>
      <xdr:rowOff>238125</xdr:rowOff>
    </xdr:from>
    <xdr:to>
      <xdr:col>22</xdr:col>
      <xdr:colOff>0</xdr:colOff>
      <xdr:row>4</xdr:row>
      <xdr:rowOff>238125</xdr:rowOff>
    </xdr:to>
    <xdr:sp macro="" textlink="">
      <xdr:nvSpPr>
        <xdr:cNvPr id="1040" name="Line 16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SpPr>
          <a:spLocks noChangeShapeType="1"/>
        </xdr:cNvSpPr>
      </xdr:nvSpPr>
      <xdr:spPr bwMode="auto">
        <a:xfrm>
          <a:off x="139636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4</xdr:row>
      <xdr:rowOff>228600</xdr:rowOff>
    </xdr:from>
    <xdr:to>
      <xdr:col>21</xdr:col>
      <xdr:colOff>0</xdr:colOff>
      <xdr:row>4</xdr:row>
      <xdr:rowOff>466725</xdr:rowOff>
    </xdr:to>
    <xdr:sp macro="" textlink="">
      <xdr:nvSpPr>
        <xdr:cNvPr id="1041" name="Line 17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SpPr>
          <a:spLocks noChangeShapeType="1"/>
        </xdr:cNvSpPr>
      </xdr:nvSpPr>
      <xdr:spPr bwMode="auto">
        <a:xfrm flipV="1">
          <a:off x="147256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32</xdr:col>
      <xdr:colOff>219075</xdr:colOff>
      <xdr:row>0</xdr:row>
      <xdr:rowOff>47625</xdr:rowOff>
    </xdr:from>
    <xdr:to>
      <xdr:col>33</xdr:col>
      <xdr:colOff>295275</xdr:colOff>
      <xdr:row>3</xdr:row>
      <xdr:rowOff>104775</xdr:rowOff>
    </xdr:to>
    <xdr:pic>
      <xdr:nvPicPr>
        <xdr:cNvPr id="1042" name="Picture 5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79200" y="47625"/>
          <a:ext cx="5048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0</xdr:colOff>
      <xdr:row>4</xdr:row>
      <xdr:rowOff>238125</xdr:rowOff>
    </xdr:from>
    <xdr:to>
      <xdr:col>36</xdr:col>
      <xdr:colOff>0</xdr:colOff>
      <xdr:row>4</xdr:row>
      <xdr:rowOff>238125</xdr:rowOff>
    </xdr:to>
    <xdr:sp macro="" textlink="">
      <xdr:nvSpPr>
        <xdr:cNvPr id="1043" name="Line 19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SpPr>
          <a:spLocks noChangeShapeType="1"/>
        </xdr:cNvSpPr>
      </xdr:nvSpPr>
      <xdr:spPr bwMode="auto">
        <a:xfrm>
          <a:off x="247459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4</xdr:row>
      <xdr:rowOff>228600</xdr:rowOff>
    </xdr:from>
    <xdr:to>
      <xdr:col>35</xdr:col>
      <xdr:colOff>0</xdr:colOff>
      <xdr:row>4</xdr:row>
      <xdr:rowOff>466725</xdr:rowOff>
    </xdr:to>
    <xdr:sp macro="" textlink="">
      <xdr:nvSpPr>
        <xdr:cNvPr id="1044" name="Line 20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SpPr>
          <a:spLocks noChangeShapeType="1"/>
        </xdr:cNvSpPr>
      </xdr:nvSpPr>
      <xdr:spPr bwMode="auto">
        <a:xfrm flipV="1">
          <a:off x="255079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18</xdr:col>
      <xdr:colOff>219075</xdr:colOff>
      <xdr:row>0</xdr:row>
      <xdr:rowOff>47625</xdr:rowOff>
    </xdr:from>
    <xdr:to>
      <xdr:col>19</xdr:col>
      <xdr:colOff>276225</xdr:colOff>
      <xdr:row>3</xdr:row>
      <xdr:rowOff>104775</xdr:rowOff>
    </xdr:to>
    <xdr:pic>
      <xdr:nvPicPr>
        <xdr:cNvPr id="12" name="Picture 5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39415" y="47625"/>
          <a:ext cx="499110" cy="4686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28575</xdr:rowOff>
    </xdr:from>
    <xdr:to>
      <xdr:col>3</xdr:col>
      <xdr:colOff>304800</xdr:colOff>
      <xdr:row>2</xdr:row>
      <xdr:rowOff>142875</xdr:rowOff>
    </xdr:to>
    <xdr:pic>
      <xdr:nvPicPr>
        <xdr:cNvPr id="2053" name="Picture 5">
          <a:extLst>
            <a:ext uri="{FF2B5EF4-FFF2-40B4-BE49-F238E27FC236}">
              <a16:creationId xmlns:a16="http://schemas.microsoft.com/office/drawing/2014/main" id="{00000000-0008-0000-02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28575"/>
          <a:ext cx="400050" cy="409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5"/>
  <sheetViews>
    <sheetView view="pageBreakPreview" zoomScaleNormal="85" zoomScaleSheetLayoutView="100" workbookViewId="0">
      <pane xSplit="2" topLeftCell="C1" activePane="topRight" state="frozen"/>
      <selection pane="topRight" activeCell="B15" sqref="B15"/>
    </sheetView>
  </sheetViews>
  <sheetFormatPr defaultRowHeight="12.75" x14ac:dyDescent="0.2"/>
  <cols>
    <col min="1" max="1" width="3.85546875" style="215" bestFit="1" customWidth="1"/>
    <col min="2" max="2" width="65.85546875" customWidth="1"/>
    <col min="3" max="3" width="8.140625" customWidth="1"/>
    <col min="4" max="4" width="18.7109375" style="369" customWidth="1"/>
    <col min="5" max="5" width="19.42578125" style="369" bestFit="1" customWidth="1"/>
    <col min="6" max="7" width="19.42578125" style="369" customWidth="1"/>
    <col min="8" max="9" width="19.42578125" style="369" bestFit="1" customWidth="1"/>
    <col min="10" max="10" width="18.7109375" style="215" customWidth="1"/>
    <col min="11" max="11" width="13.5703125" style="215" customWidth="1"/>
    <col min="12" max="12" width="11" bestFit="1" customWidth="1"/>
    <col min="13" max="13" width="18.28515625" bestFit="1" customWidth="1"/>
    <col min="16" max="16" width="12" bestFit="1" customWidth="1"/>
    <col min="23" max="23" width="9.140625" customWidth="1"/>
  </cols>
  <sheetData>
    <row r="1" spans="1:16" ht="21" customHeight="1" thickBot="1" x14ac:dyDescent="0.25">
      <c r="B1" s="280" t="s">
        <v>157</v>
      </c>
      <c r="J1" s="369"/>
      <c r="L1" s="278"/>
      <c r="M1" s="370">
        <f>SUM(M4:M93)</f>
        <v>11304569</v>
      </c>
    </row>
    <row r="2" spans="1:16" s="214" customFormat="1" ht="18.75" thickBot="1" x14ac:dyDescent="0.3">
      <c r="A2" s="452" t="s">
        <v>93</v>
      </c>
      <c r="B2" s="452"/>
      <c r="C2" s="452"/>
      <c r="D2" s="441" t="s">
        <v>180</v>
      </c>
      <c r="E2" s="453" t="s">
        <v>181</v>
      </c>
      <c r="F2" s="454"/>
      <c r="G2" s="441" t="s">
        <v>182</v>
      </c>
      <c r="H2" s="453" t="s">
        <v>183</v>
      </c>
      <c r="I2" s="454"/>
      <c r="J2" s="407"/>
      <c r="K2" s="340"/>
      <c r="L2" s="279"/>
      <c r="M2" s="404"/>
    </row>
    <row r="3" spans="1:16" ht="57" customHeight="1" thickBot="1" x14ac:dyDescent="0.25">
      <c r="A3" s="442" t="s">
        <v>94</v>
      </c>
      <c r="B3" s="443" t="s">
        <v>95</v>
      </c>
      <c r="C3" s="444" t="s">
        <v>4</v>
      </c>
      <c r="D3" s="445" t="s">
        <v>173</v>
      </c>
      <c r="E3" s="446" t="s">
        <v>170</v>
      </c>
      <c r="F3" s="447" t="s">
        <v>171</v>
      </c>
      <c r="G3" s="445" t="s">
        <v>172</v>
      </c>
      <c r="H3" s="446" t="s">
        <v>178</v>
      </c>
      <c r="I3" s="447" t="s">
        <v>179</v>
      </c>
      <c r="J3" s="445" t="s">
        <v>144</v>
      </c>
      <c r="K3" s="448" t="s">
        <v>108</v>
      </c>
      <c r="L3" s="352" t="s">
        <v>6</v>
      </c>
      <c r="M3" s="405" t="s">
        <v>7</v>
      </c>
    </row>
    <row r="4" spans="1:16" s="368" customFormat="1" x14ac:dyDescent="0.2">
      <c r="A4" s="401">
        <v>1</v>
      </c>
      <c r="B4" s="420" t="s">
        <v>126</v>
      </c>
      <c r="C4" s="427" t="s">
        <v>127</v>
      </c>
      <c r="D4" s="402">
        <v>15</v>
      </c>
      <c r="E4" s="388">
        <v>125</v>
      </c>
      <c r="F4" s="416"/>
      <c r="G4" s="402">
        <v>100</v>
      </c>
      <c r="H4" s="388"/>
      <c r="I4" s="416">
        <v>10</v>
      </c>
      <c r="J4" s="402"/>
      <c r="K4" s="402">
        <f t="shared" ref="K4:K35" si="0">IF(SUM(D4:J4)&lt;&gt;0,SUM(D4:J4),"")</f>
        <v>250</v>
      </c>
      <c r="L4" s="367">
        <v>60</v>
      </c>
      <c r="M4" s="406">
        <f>IF(AND(ISNUMBER(K4),ISNUMBER(L4)),K4*L4,"")</f>
        <v>15000</v>
      </c>
    </row>
    <row r="5" spans="1:16" s="368" customFormat="1" x14ac:dyDescent="0.2">
      <c r="A5" s="381">
        <v>2</v>
      </c>
      <c r="B5" s="421" t="s">
        <v>139</v>
      </c>
      <c r="C5" s="428" t="s">
        <v>141</v>
      </c>
      <c r="D5" s="426">
        <v>0.1</v>
      </c>
      <c r="E5" s="390">
        <v>0.4</v>
      </c>
      <c r="F5" s="425">
        <v>0.1</v>
      </c>
      <c r="G5" s="426">
        <v>0.25</v>
      </c>
      <c r="H5" s="450">
        <v>0.1</v>
      </c>
      <c r="I5" s="425">
        <v>0.05</v>
      </c>
      <c r="J5" s="426"/>
      <c r="K5" s="426">
        <f t="shared" si="0"/>
        <v>1</v>
      </c>
      <c r="L5" s="367">
        <v>400000</v>
      </c>
      <c r="M5" s="406">
        <f>IF(AND(ISNUMBER(K5),ISNUMBER(L5)),K5*L5,"")</f>
        <v>400000</v>
      </c>
    </row>
    <row r="6" spans="1:16" s="368" customFormat="1" x14ac:dyDescent="0.2">
      <c r="A6" s="381">
        <v>3</v>
      </c>
      <c r="B6" s="421" t="s">
        <v>116</v>
      </c>
      <c r="C6" s="429" t="s">
        <v>112</v>
      </c>
      <c r="D6" s="400">
        <v>25</v>
      </c>
      <c r="E6" s="389">
        <v>50</v>
      </c>
      <c r="F6" s="417">
        <v>10</v>
      </c>
      <c r="G6" s="400">
        <v>30</v>
      </c>
      <c r="H6" s="389">
        <v>30</v>
      </c>
      <c r="I6" s="417"/>
      <c r="J6" s="400"/>
      <c r="K6" s="400">
        <f t="shared" si="0"/>
        <v>145</v>
      </c>
      <c r="L6" s="367">
        <v>75</v>
      </c>
      <c r="M6" s="406">
        <f t="shared" ref="M6:M16" si="1">IF(AND(ISNUMBER(K6),ISNUMBER(L6)),K6*L6,"")</f>
        <v>10875</v>
      </c>
    </row>
    <row r="7" spans="1:16" s="368" customFormat="1" x14ac:dyDescent="0.2">
      <c r="A7" s="381">
        <v>4</v>
      </c>
      <c r="B7" s="421" t="s">
        <v>113</v>
      </c>
      <c r="C7" s="428" t="s">
        <v>123</v>
      </c>
      <c r="D7" s="400">
        <v>192</v>
      </c>
      <c r="E7" s="389">
        <v>616</v>
      </c>
      <c r="F7" s="417">
        <v>89</v>
      </c>
      <c r="G7" s="400"/>
      <c r="H7" s="389"/>
      <c r="I7" s="417"/>
      <c r="J7" s="400"/>
      <c r="K7" s="400">
        <f t="shared" si="0"/>
        <v>897</v>
      </c>
      <c r="L7" s="367">
        <v>25</v>
      </c>
      <c r="M7" s="406">
        <f t="shared" si="1"/>
        <v>22425</v>
      </c>
    </row>
    <row r="8" spans="1:16" s="368" customFormat="1" x14ac:dyDescent="0.2">
      <c r="A8" s="381">
        <v>5</v>
      </c>
      <c r="B8" s="421" t="s">
        <v>109</v>
      </c>
      <c r="C8" s="428" t="s">
        <v>110</v>
      </c>
      <c r="D8" s="400">
        <v>1925</v>
      </c>
      <c r="E8" s="389">
        <v>6160</v>
      </c>
      <c r="F8" s="417">
        <v>890</v>
      </c>
      <c r="G8" s="400">
        <v>5620</v>
      </c>
      <c r="H8" s="389">
        <v>3610</v>
      </c>
      <c r="I8" s="417">
        <v>3030</v>
      </c>
      <c r="J8" s="400"/>
      <c r="K8" s="400">
        <f t="shared" si="0"/>
        <v>21235</v>
      </c>
      <c r="L8" s="367">
        <v>3</v>
      </c>
      <c r="M8" s="406">
        <f t="shared" si="1"/>
        <v>63705</v>
      </c>
    </row>
    <row r="9" spans="1:16" s="368" customFormat="1" x14ac:dyDescent="0.2">
      <c r="A9" s="381">
        <v>6</v>
      </c>
      <c r="B9" s="421" t="s">
        <v>117</v>
      </c>
      <c r="C9" s="428" t="s">
        <v>107</v>
      </c>
      <c r="D9" s="400">
        <v>192</v>
      </c>
      <c r="E9" s="389">
        <v>616</v>
      </c>
      <c r="F9" s="417">
        <v>89</v>
      </c>
      <c r="G9" s="400">
        <v>562</v>
      </c>
      <c r="H9" s="389">
        <v>361</v>
      </c>
      <c r="I9" s="417">
        <v>303</v>
      </c>
      <c r="J9" s="400"/>
      <c r="K9" s="400">
        <f t="shared" si="0"/>
        <v>2123</v>
      </c>
      <c r="L9" s="367">
        <v>10</v>
      </c>
      <c r="M9" s="406">
        <f t="shared" si="1"/>
        <v>21230</v>
      </c>
    </row>
    <row r="10" spans="1:16" s="368" customFormat="1" x14ac:dyDescent="0.2">
      <c r="A10" s="381">
        <v>7</v>
      </c>
      <c r="B10" s="422" t="s">
        <v>175</v>
      </c>
      <c r="C10" s="429" t="s">
        <v>107</v>
      </c>
      <c r="D10" s="400"/>
      <c r="E10" s="389"/>
      <c r="F10" s="417">
        <v>800</v>
      </c>
      <c r="G10" s="400">
        <v>4300</v>
      </c>
      <c r="H10" s="389">
        <v>2950</v>
      </c>
      <c r="I10" s="417">
        <v>2000</v>
      </c>
      <c r="J10" s="400">
        <v>250</v>
      </c>
      <c r="K10" s="400">
        <f t="shared" si="0"/>
        <v>10300</v>
      </c>
      <c r="L10" s="367">
        <v>100</v>
      </c>
      <c r="M10" s="406">
        <f t="shared" si="1"/>
        <v>1030000</v>
      </c>
    </row>
    <row r="11" spans="1:16" s="368" customFormat="1" x14ac:dyDescent="0.2">
      <c r="A11" s="381">
        <v>8</v>
      </c>
      <c r="B11" s="421" t="s">
        <v>161</v>
      </c>
      <c r="C11" s="428" t="s">
        <v>107</v>
      </c>
      <c r="D11" s="400">
        <v>2900</v>
      </c>
      <c r="E11" s="389">
        <v>9300</v>
      </c>
      <c r="F11" s="417"/>
      <c r="G11" s="400"/>
      <c r="H11" s="389"/>
      <c r="I11" s="417"/>
      <c r="J11" s="400">
        <v>250</v>
      </c>
      <c r="K11" s="400">
        <f t="shared" si="0"/>
        <v>12450</v>
      </c>
      <c r="L11" s="367">
        <v>80</v>
      </c>
      <c r="M11" s="406">
        <f t="shared" si="1"/>
        <v>996000</v>
      </c>
    </row>
    <row r="12" spans="1:16" s="368" customFormat="1" x14ac:dyDescent="0.2">
      <c r="A12" s="381">
        <v>9</v>
      </c>
      <c r="B12" s="421" t="s">
        <v>160</v>
      </c>
      <c r="C12" s="429" t="s">
        <v>107</v>
      </c>
      <c r="D12" s="400">
        <v>2300</v>
      </c>
      <c r="E12" s="389">
        <v>7100</v>
      </c>
      <c r="F12" s="417">
        <v>1100</v>
      </c>
      <c r="G12" s="400">
        <v>6500</v>
      </c>
      <c r="H12" s="389">
        <v>4200</v>
      </c>
      <c r="I12" s="417">
        <v>3550</v>
      </c>
      <c r="J12" s="400">
        <v>500</v>
      </c>
      <c r="K12" s="400">
        <f t="shared" si="0"/>
        <v>25250</v>
      </c>
      <c r="L12" s="367">
        <v>80</v>
      </c>
      <c r="M12" s="406">
        <f t="shared" si="1"/>
        <v>2020000</v>
      </c>
      <c r="P12" s="371"/>
    </row>
    <row r="13" spans="1:16" s="368" customFormat="1" x14ac:dyDescent="0.2">
      <c r="A13" s="381">
        <v>10</v>
      </c>
      <c r="B13" s="421" t="s">
        <v>174</v>
      </c>
      <c r="C13" s="429" t="s">
        <v>107</v>
      </c>
      <c r="D13" s="400"/>
      <c r="E13" s="389"/>
      <c r="F13" s="417">
        <v>150</v>
      </c>
      <c r="G13" s="400">
        <v>600</v>
      </c>
      <c r="H13" s="389">
        <v>450</v>
      </c>
      <c r="I13" s="417">
        <v>300</v>
      </c>
      <c r="J13" s="400">
        <v>100</v>
      </c>
      <c r="K13" s="400">
        <f t="shared" si="0"/>
        <v>1600</v>
      </c>
      <c r="L13" s="367">
        <v>300</v>
      </c>
      <c r="M13" s="406">
        <f t="shared" si="1"/>
        <v>480000</v>
      </c>
    </row>
    <row r="14" spans="1:16" s="368" customFormat="1" x14ac:dyDescent="0.2">
      <c r="A14" s="381">
        <v>11</v>
      </c>
      <c r="B14" s="421" t="s">
        <v>158</v>
      </c>
      <c r="C14" s="428" t="s">
        <v>123</v>
      </c>
      <c r="D14" s="400"/>
      <c r="E14" s="389"/>
      <c r="F14" s="417">
        <v>8900</v>
      </c>
      <c r="G14" s="400">
        <v>52500</v>
      </c>
      <c r="H14" s="389">
        <v>36100</v>
      </c>
      <c r="I14" s="417">
        <v>24500</v>
      </c>
      <c r="J14" s="400"/>
      <c r="K14" s="400">
        <f t="shared" si="0"/>
        <v>122000</v>
      </c>
      <c r="L14" s="367">
        <v>10</v>
      </c>
      <c r="M14" s="406">
        <f t="shared" si="1"/>
        <v>1220000</v>
      </c>
    </row>
    <row r="15" spans="1:16" s="368" customFormat="1" x14ac:dyDescent="0.2">
      <c r="A15" s="381">
        <v>12</v>
      </c>
      <c r="B15" s="421" t="s">
        <v>131</v>
      </c>
      <c r="C15" s="428" t="s">
        <v>123</v>
      </c>
      <c r="D15" s="400"/>
      <c r="E15" s="389">
        <v>347</v>
      </c>
      <c r="F15" s="417">
        <v>137</v>
      </c>
      <c r="G15" s="400">
        <v>325</v>
      </c>
      <c r="H15" s="389">
        <v>25</v>
      </c>
      <c r="I15" s="417"/>
      <c r="J15" s="400">
        <v>50</v>
      </c>
      <c r="K15" s="400">
        <f t="shared" si="0"/>
        <v>884</v>
      </c>
      <c r="L15" s="367">
        <v>80</v>
      </c>
      <c r="M15" s="406">
        <f t="shared" si="1"/>
        <v>70720</v>
      </c>
    </row>
    <row r="16" spans="1:16" s="368" customFormat="1" x14ac:dyDescent="0.2">
      <c r="A16" s="381">
        <v>13</v>
      </c>
      <c r="B16" s="421" t="s">
        <v>133</v>
      </c>
      <c r="C16" s="428" t="s">
        <v>123</v>
      </c>
      <c r="D16" s="400">
        <v>91</v>
      </c>
      <c r="E16" s="389">
        <v>537</v>
      </c>
      <c r="F16" s="417"/>
      <c r="G16" s="400"/>
      <c r="H16" s="389"/>
      <c r="I16" s="417"/>
      <c r="J16" s="400">
        <v>50</v>
      </c>
      <c r="K16" s="400">
        <f t="shared" si="0"/>
        <v>678</v>
      </c>
      <c r="L16" s="367">
        <v>95</v>
      </c>
      <c r="M16" s="406">
        <f t="shared" si="1"/>
        <v>64410</v>
      </c>
    </row>
    <row r="17" spans="1:24" s="368" customFormat="1" x14ac:dyDescent="0.2">
      <c r="A17" s="381">
        <v>14</v>
      </c>
      <c r="B17" s="421" t="s">
        <v>122</v>
      </c>
      <c r="C17" s="428" t="s">
        <v>125</v>
      </c>
      <c r="D17" s="400">
        <v>4300</v>
      </c>
      <c r="E17" s="389">
        <v>9000</v>
      </c>
      <c r="F17" s="417"/>
      <c r="G17" s="400">
        <v>7650</v>
      </c>
      <c r="H17" s="389">
        <v>5625</v>
      </c>
      <c r="I17" s="417">
        <v>1475</v>
      </c>
      <c r="J17" s="400">
        <v>5000</v>
      </c>
      <c r="K17" s="400">
        <f t="shared" si="0"/>
        <v>33050</v>
      </c>
      <c r="L17" s="367">
        <v>9</v>
      </c>
      <c r="M17" s="406">
        <f t="shared" ref="M17:M62" si="2">IF(AND(ISNUMBER(K17),ISNUMBER(L17)),K17*L17,"")</f>
        <v>297450</v>
      </c>
      <c r="N17" s="439"/>
      <c r="V17" s="403"/>
      <c r="X17" s="403"/>
    </row>
    <row r="18" spans="1:24" s="368" customFormat="1" x14ac:dyDescent="0.2">
      <c r="A18" s="381">
        <v>15</v>
      </c>
      <c r="B18" s="421" t="s">
        <v>128</v>
      </c>
      <c r="C18" s="428" t="s">
        <v>125</v>
      </c>
      <c r="D18" s="400">
        <v>180</v>
      </c>
      <c r="E18" s="389">
        <v>180</v>
      </c>
      <c r="F18" s="417"/>
      <c r="G18" s="400">
        <v>70</v>
      </c>
      <c r="H18" s="389">
        <v>180</v>
      </c>
      <c r="I18" s="417">
        <v>60</v>
      </c>
      <c r="J18" s="400"/>
      <c r="K18" s="400">
        <f t="shared" si="0"/>
        <v>670</v>
      </c>
      <c r="L18" s="367">
        <v>30</v>
      </c>
      <c r="M18" s="406">
        <f t="shared" si="2"/>
        <v>20100</v>
      </c>
      <c r="V18" s="403"/>
      <c r="X18" s="403"/>
    </row>
    <row r="19" spans="1:24" s="413" customFormat="1" x14ac:dyDescent="0.2">
      <c r="A19" s="410">
        <v>16</v>
      </c>
      <c r="B19" s="421" t="s">
        <v>150</v>
      </c>
      <c r="C19" s="428" t="s">
        <v>123</v>
      </c>
      <c r="D19" s="411"/>
      <c r="E19" s="392"/>
      <c r="F19" s="418"/>
      <c r="G19" s="411">
        <v>80</v>
      </c>
      <c r="H19" s="392"/>
      <c r="I19" s="418"/>
      <c r="J19" s="411"/>
      <c r="K19" s="411">
        <f t="shared" si="0"/>
        <v>80</v>
      </c>
      <c r="L19" s="412">
        <v>150</v>
      </c>
      <c r="M19" s="414">
        <f t="shared" si="2"/>
        <v>12000</v>
      </c>
    </row>
    <row r="20" spans="1:24" s="413" customFormat="1" x14ac:dyDescent="0.2">
      <c r="A20" s="410">
        <v>17</v>
      </c>
      <c r="B20" s="421" t="s">
        <v>151</v>
      </c>
      <c r="C20" s="428" t="s">
        <v>123</v>
      </c>
      <c r="D20" s="411"/>
      <c r="E20" s="392"/>
      <c r="F20" s="418"/>
      <c r="G20" s="411">
        <v>230</v>
      </c>
      <c r="H20" s="392">
        <v>100</v>
      </c>
      <c r="I20" s="418">
        <v>100</v>
      </c>
      <c r="J20" s="411"/>
      <c r="K20" s="411">
        <f t="shared" si="0"/>
        <v>430</v>
      </c>
      <c r="L20" s="412">
        <v>150</v>
      </c>
      <c r="M20" s="414">
        <f t="shared" si="2"/>
        <v>64500</v>
      </c>
    </row>
    <row r="21" spans="1:24" s="413" customFormat="1" x14ac:dyDescent="0.2">
      <c r="A21" s="410">
        <v>18</v>
      </c>
      <c r="B21" s="421" t="s">
        <v>153</v>
      </c>
      <c r="C21" s="428" t="s">
        <v>123</v>
      </c>
      <c r="D21" s="411"/>
      <c r="E21" s="392"/>
      <c r="F21" s="418"/>
      <c r="G21" s="411">
        <v>876</v>
      </c>
      <c r="H21" s="392">
        <v>300</v>
      </c>
      <c r="I21" s="418">
        <v>300</v>
      </c>
      <c r="J21" s="411"/>
      <c r="K21" s="411">
        <f t="shared" si="0"/>
        <v>1476</v>
      </c>
      <c r="L21" s="412">
        <v>150</v>
      </c>
      <c r="M21" s="414">
        <f t="shared" si="2"/>
        <v>221400</v>
      </c>
    </row>
    <row r="22" spans="1:24" s="413" customFormat="1" x14ac:dyDescent="0.2">
      <c r="A22" s="410">
        <v>19</v>
      </c>
      <c r="B22" s="421" t="s">
        <v>154</v>
      </c>
      <c r="C22" s="428" t="s">
        <v>112</v>
      </c>
      <c r="D22" s="411"/>
      <c r="E22" s="392"/>
      <c r="F22" s="418"/>
      <c r="G22" s="411">
        <v>1000</v>
      </c>
      <c r="H22" s="392">
        <v>400</v>
      </c>
      <c r="I22" s="418">
        <v>400</v>
      </c>
      <c r="J22" s="411"/>
      <c r="K22" s="411">
        <f t="shared" si="0"/>
        <v>1800</v>
      </c>
      <c r="L22" s="412">
        <v>15</v>
      </c>
      <c r="M22" s="414">
        <f t="shared" si="2"/>
        <v>27000</v>
      </c>
    </row>
    <row r="23" spans="1:24" s="413" customFormat="1" x14ac:dyDescent="0.2">
      <c r="A23" s="410">
        <v>20</v>
      </c>
      <c r="B23" s="421" t="s">
        <v>155</v>
      </c>
      <c r="C23" s="428" t="s">
        <v>112</v>
      </c>
      <c r="D23" s="411"/>
      <c r="E23" s="392"/>
      <c r="F23" s="418"/>
      <c r="G23" s="411">
        <v>1000</v>
      </c>
      <c r="H23" s="392">
        <v>400</v>
      </c>
      <c r="I23" s="418">
        <v>400</v>
      </c>
      <c r="J23" s="411"/>
      <c r="K23" s="411">
        <f t="shared" si="0"/>
        <v>1800</v>
      </c>
      <c r="L23" s="412">
        <v>15</v>
      </c>
      <c r="M23" s="414">
        <f t="shared" si="2"/>
        <v>27000</v>
      </c>
    </row>
    <row r="24" spans="1:24" s="413" customFormat="1" x14ac:dyDescent="0.2">
      <c r="A24" s="410">
        <v>21</v>
      </c>
      <c r="B24" s="421" t="s">
        <v>156</v>
      </c>
      <c r="C24" s="428" t="s">
        <v>123</v>
      </c>
      <c r="D24" s="411"/>
      <c r="E24" s="392"/>
      <c r="F24" s="418"/>
      <c r="G24" s="411">
        <v>876</v>
      </c>
      <c r="H24" s="392">
        <v>300</v>
      </c>
      <c r="I24" s="418">
        <v>300</v>
      </c>
      <c r="J24" s="411"/>
      <c r="K24" s="411">
        <f t="shared" si="0"/>
        <v>1476</v>
      </c>
      <c r="L24" s="412">
        <v>10</v>
      </c>
      <c r="M24" s="414">
        <f t="shared" si="2"/>
        <v>14760</v>
      </c>
    </row>
    <row r="25" spans="1:24" s="413" customFormat="1" x14ac:dyDescent="0.2">
      <c r="A25" s="410">
        <v>22</v>
      </c>
      <c r="B25" s="421" t="s">
        <v>114</v>
      </c>
      <c r="C25" s="428" t="s">
        <v>124</v>
      </c>
      <c r="D25" s="411">
        <v>630</v>
      </c>
      <c r="E25" s="392">
        <v>18765</v>
      </c>
      <c r="F25" s="418">
        <v>2655</v>
      </c>
      <c r="G25" s="411">
        <v>8225</v>
      </c>
      <c r="H25" s="392">
        <v>495</v>
      </c>
      <c r="I25" s="418">
        <v>95</v>
      </c>
      <c r="J25" s="411">
        <v>1000</v>
      </c>
      <c r="K25" s="411">
        <f t="shared" si="0"/>
        <v>31865</v>
      </c>
      <c r="L25" s="412">
        <v>15</v>
      </c>
      <c r="M25" s="414">
        <f t="shared" si="2"/>
        <v>477975</v>
      </c>
    </row>
    <row r="26" spans="1:24" s="413" customFormat="1" x14ac:dyDescent="0.2">
      <c r="A26" s="410">
        <v>23</v>
      </c>
      <c r="B26" s="421" t="s">
        <v>115</v>
      </c>
      <c r="C26" s="428" t="s">
        <v>125</v>
      </c>
      <c r="D26" s="411">
        <v>3500</v>
      </c>
      <c r="E26" s="392">
        <v>3125</v>
      </c>
      <c r="F26" s="418"/>
      <c r="G26" s="411">
        <v>2675</v>
      </c>
      <c r="H26" s="392">
        <v>5625</v>
      </c>
      <c r="I26" s="418">
        <v>1525</v>
      </c>
      <c r="J26" s="411">
        <v>5000</v>
      </c>
      <c r="K26" s="411">
        <f t="shared" si="0"/>
        <v>21450</v>
      </c>
      <c r="L26" s="412">
        <v>2.5</v>
      </c>
      <c r="M26" s="414">
        <f t="shared" si="2"/>
        <v>53625</v>
      </c>
    </row>
    <row r="27" spans="1:24" s="413" customFormat="1" x14ac:dyDescent="0.2">
      <c r="A27" s="410">
        <v>24</v>
      </c>
      <c r="B27" s="421" t="s">
        <v>130</v>
      </c>
      <c r="C27" s="428" t="s">
        <v>123</v>
      </c>
      <c r="D27" s="411">
        <v>91</v>
      </c>
      <c r="E27" s="392">
        <v>884</v>
      </c>
      <c r="F27" s="418">
        <v>137</v>
      </c>
      <c r="G27" s="411">
        <v>325</v>
      </c>
      <c r="H27" s="392">
        <v>25</v>
      </c>
      <c r="I27" s="418"/>
      <c r="J27" s="411">
        <v>100</v>
      </c>
      <c r="K27" s="411">
        <f t="shared" si="0"/>
        <v>1562</v>
      </c>
      <c r="L27" s="412">
        <v>30</v>
      </c>
      <c r="M27" s="414">
        <f t="shared" si="2"/>
        <v>46860</v>
      </c>
      <c r="N27" s="440"/>
    </row>
    <row r="28" spans="1:24" s="413" customFormat="1" x14ac:dyDescent="0.2">
      <c r="A28" s="410">
        <v>25</v>
      </c>
      <c r="B28" s="421" t="s">
        <v>168</v>
      </c>
      <c r="C28" s="428" t="s">
        <v>125</v>
      </c>
      <c r="D28" s="411"/>
      <c r="E28" s="392">
        <v>11800</v>
      </c>
      <c r="F28" s="418"/>
      <c r="G28" s="411">
        <v>550</v>
      </c>
      <c r="H28" s="392"/>
      <c r="I28" s="418"/>
      <c r="J28" s="411"/>
      <c r="K28" s="411">
        <f t="shared" si="0"/>
        <v>12350</v>
      </c>
      <c r="L28" s="412">
        <v>5</v>
      </c>
      <c r="M28" s="414">
        <f t="shared" si="2"/>
        <v>61750</v>
      </c>
    </row>
    <row r="29" spans="1:24" s="413" customFormat="1" x14ac:dyDescent="0.2">
      <c r="A29" s="410">
        <v>26</v>
      </c>
      <c r="B29" s="423" t="s">
        <v>164</v>
      </c>
      <c r="C29" s="428" t="s">
        <v>123</v>
      </c>
      <c r="D29" s="411"/>
      <c r="E29" s="392"/>
      <c r="F29" s="418"/>
      <c r="G29" s="411">
        <v>3700</v>
      </c>
      <c r="H29" s="392"/>
      <c r="I29" s="418">
        <v>5800</v>
      </c>
      <c r="J29" s="411">
        <v>1000</v>
      </c>
      <c r="K29" s="411">
        <f t="shared" si="0"/>
        <v>10500</v>
      </c>
      <c r="L29" s="412">
        <v>3</v>
      </c>
      <c r="M29" s="414">
        <f t="shared" si="2"/>
        <v>31500</v>
      </c>
    </row>
    <row r="30" spans="1:24" s="413" customFormat="1" x14ac:dyDescent="0.2">
      <c r="A30" s="410">
        <v>27</v>
      </c>
      <c r="B30" s="423" t="s">
        <v>152</v>
      </c>
      <c r="C30" s="428" t="s">
        <v>123</v>
      </c>
      <c r="D30" s="411"/>
      <c r="E30" s="392"/>
      <c r="F30" s="418">
        <v>8900</v>
      </c>
      <c r="G30" s="411">
        <v>28250</v>
      </c>
      <c r="H30" s="392">
        <v>36100</v>
      </c>
      <c r="I30" s="418">
        <v>24500</v>
      </c>
      <c r="J30" s="411">
        <v>1000</v>
      </c>
      <c r="K30" s="411">
        <f t="shared" si="0"/>
        <v>98750</v>
      </c>
      <c r="L30" s="412">
        <v>4</v>
      </c>
      <c r="M30" s="414">
        <f t="shared" si="2"/>
        <v>395000</v>
      </c>
    </row>
    <row r="31" spans="1:24" s="413" customFormat="1" x14ac:dyDescent="0.2">
      <c r="A31" s="410">
        <v>28</v>
      </c>
      <c r="B31" s="423" t="s">
        <v>163</v>
      </c>
      <c r="C31" s="428" t="s">
        <v>123</v>
      </c>
      <c r="D31" s="411">
        <v>19250</v>
      </c>
      <c r="E31" s="392">
        <v>61600</v>
      </c>
      <c r="F31" s="418"/>
      <c r="G31" s="411"/>
      <c r="H31" s="392"/>
      <c r="I31" s="418"/>
      <c r="J31" s="411">
        <v>1000</v>
      </c>
      <c r="K31" s="411">
        <f t="shared" si="0"/>
        <v>81850</v>
      </c>
      <c r="L31" s="412">
        <v>5</v>
      </c>
      <c r="M31" s="414">
        <f t="shared" si="2"/>
        <v>409250</v>
      </c>
    </row>
    <row r="32" spans="1:24" s="413" customFormat="1" x14ac:dyDescent="0.2">
      <c r="A32" s="410">
        <v>29</v>
      </c>
      <c r="B32" s="423" t="s">
        <v>159</v>
      </c>
      <c r="C32" s="428" t="s">
        <v>123</v>
      </c>
      <c r="D32" s="411"/>
      <c r="E32" s="392"/>
      <c r="F32" s="418"/>
      <c r="G32" s="411">
        <v>24250</v>
      </c>
      <c r="H32" s="392"/>
      <c r="I32" s="418"/>
      <c r="J32" s="411"/>
      <c r="K32" s="411">
        <f t="shared" si="0"/>
        <v>24250</v>
      </c>
      <c r="L32" s="412">
        <v>7</v>
      </c>
      <c r="M32" s="414">
        <f t="shared" si="2"/>
        <v>169750</v>
      </c>
    </row>
    <row r="33" spans="1:14" s="368" customFormat="1" x14ac:dyDescent="0.2">
      <c r="A33" s="381">
        <v>30</v>
      </c>
      <c r="B33" s="423" t="s">
        <v>142</v>
      </c>
      <c r="C33" s="428" t="s">
        <v>112</v>
      </c>
      <c r="D33" s="400">
        <v>1</v>
      </c>
      <c r="E33" s="389">
        <v>4</v>
      </c>
      <c r="F33" s="417"/>
      <c r="G33" s="400"/>
      <c r="H33" s="389"/>
      <c r="I33" s="417"/>
      <c r="J33" s="400"/>
      <c r="K33" s="400">
        <f t="shared" si="0"/>
        <v>5</v>
      </c>
      <c r="L33" s="367">
        <v>4000</v>
      </c>
      <c r="M33" s="415">
        <f t="shared" si="2"/>
        <v>20000</v>
      </c>
    </row>
    <row r="34" spans="1:14" s="368" customFormat="1" x14ac:dyDescent="0.2">
      <c r="A34" s="381">
        <v>31</v>
      </c>
      <c r="B34" s="423" t="s">
        <v>118</v>
      </c>
      <c r="C34" s="428" t="s">
        <v>112</v>
      </c>
      <c r="D34" s="400"/>
      <c r="E34" s="389">
        <v>5</v>
      </c>
      <c r="F34" s="417"/>
      <c r="G34" s="400">
        <v>4</v>
      </c>
      <c r="H34" s="389">
        <v>1</v>
      </c>
      <c r="I34" s="417">
        <v>2</v>
      </c>
      <c r="J34" s="400"/>
      <c r="K34" s="400">
        <f t="shared" si="0"/>
        <v>12</v>
      </c>
      <c r="L34" s="367">
        <v>500</v>
      </c>
      <c r="M34" s="415">
        <f t="shared" si="2"/>
        <v>6000</v>
      </c>
    </row>
    <row r="35" spans="1:14" s="368" customFormat="1" x14ac:dyDescent="0.2">
      <c r="A35" s="381">
        <v>32</v>
      </c>
      <c r="B35" s="423" t="s">
        <v>111</v>
      </c>
      <c r="C35" s="428" t="s">
        <v>112</v>
      </c>
      <c r="D35" s="400">
        <v>16</v>
      </c>
      <c r="E35" s="389">
        <v>38</v>
      </c>
      <c r="F35" s="417">
        <v>1</v>
      </c>
      <c r="G35" s="400">
        <v>24</v>
      </c>
      <c r="H35" s="389">
        <v>31</v>
      </c>
      <c r="I35" s="417"/>
      <c r="J35" s="400"/>
      <c r="K35" s="400">
        <f t="shared" si="0"/>
        <v>110</v>
      </c>
      <c r="L35" s="367">
        <v>800</v>
      </c>
      <c r="M35" s="415">
        <f t="shared" si="2"/>
        <v>88000</v>
      </c>
    </row>
    <row r="36" spans="1:14" s="368" customFormat="1" x14ac:dyDescent="0.2">
      <c r="A36" s="381">
        <v>33</v>
      </c>
      <c r="B36" s="423" t="s">
        <v>177</v>
      </c>
      <c r="C36" s="428" t="s">
        <v>112</v>
      </c>
      <c r="D36" s="400"/>
      <c r="E36" s="389">
        <v>4</v>
      </c>
      <c r="F36" s="417"/>
      <c r="G36" s="400">
        <v>9</v>
      </c>
      <c r="H36" s="389"/>
      <c r="I36" s="417"/>
      <c r="J36" s="400"/>
      <c r="K36" s="400">
        <f t="shared" ref="K36:K63" si="3">IF(SUM(D36:J36)&lt;&gt;0,SUM(D36:J36),"")</f>
        <v>13</v>
      </c>
      <c r="L36" s="367">
        <v>3000</v>
      </c>
      <c r="M36" s="415">
        <f t="shared" si="2"/>
        <v>39000</v>
      </c>
    </row>
    <row r="37" spans="1:14" s="368" customFormat="1" x14ac:dyDescent="0.2">
      <c r="A37" s="381">
        <v>34</v>
      </c>
      <c r="B37" s="423" t="s">
        <v>176</v>
      </c>
      <c r="C37" s="428" t="s">
        <v>112</v>
      </c>
      <c r="D37" s="400"/>
      <c r="E37" s="389"/>
      <c r="F37" s="417"/>
      <c r="G37" s="400">
        <v>1</v>
      </c>
      <c r="H37" s="389"/>
      <c r="I37" s="417"/>
      <c r="J37" s="400"/>
      <c r="K37" s="400">
        <f t="shared" si="3"/>
        <v>1</v>
      </c>
      <c r="L37" s="367">
        <v>1800</v>
      </c>
      <c r="M37" s="415">
        <f t="shared" si="2"/>
        <v>1800</v>
      </c>
    </row>
    <row r="38" spans="1:14" s="368" customFormat="1" x14ac:dyDescent="0.2">
      <c r="A38" s="381">
        <v>35</v>
      </c>
      <c r="B38" s="423" t="s">
        <v>167</v>
      </c>
      <c r="C38" s="428" t="s">
        <v>112</v>
      </c>
      <c r="D38" s="400">
        <v>2</v>
      </c>
      <c r="E38" s="389"/>
      <c r="F38" s="417"/>
      <c r="G38" s="400">
        <v>16</v>
      </c>
      <c r="H38" s="389">
        <v>7</v>
      </c>
      <c r="I38" s="417"/>
      <c r="J38" s="419"/>
      <c r="K38" s="419">
        <f t="shared" si="3"/>
        <v>25</v>
      </c>
      <c r="L38" s="367">
        <v>1400</v>
      </c>
      <c r="M38" s="415">
        <f t="shared" si="2"/>
        <v>35000</v>
      </c>
    </row>
    <row r="39" spans="1:14" s="368" customFormat="1" ht="13.5" customHeight="1" x14ac:dyDescent="0.2">
      <c r="A39" s="381">
        <v>36</v>
      </c>
      <c r="B39" s="421" t="s">
        <v>119</v>
      </c>
      <c r="C39" s="428" t="s">
        <v>112</v>
      </c>
      <c r="D39" s="400"/>
      <c r="E39" s="389">
        <v>30</v>
      </c>
      <c r="F39" s="417"/>
      <c r="G39" s="400">
        <v>7</v>
      </c>
      <c r="H39" s="389">
        <v>1</v>
      </c>
      <c r="I39" s="417"/>
      <c r="J39" s="400"/>
      <c r="K39" s="400">
        <f t="shared" si="3"/>
        <v>38</v>
      </c>
      <c r="L39" s="367">
        <v>1700</v>
      </c>
      <c r="M39" s="415">
        <f t="shared" si="2"/>
        <v>64600</v>
      </c>
    </row>
    <row r="40" spans="1:14" s="368" customFormat="1" x14ac:dyDescent="0.2">
      <c r="A40" s="381">
        <v>37</v>
      </c>
      <c r="B40" s="421" t="s">
        <v>120</v>
      </c>
      <c r="C40" s="428" t="s">
        <v>112</v>
      </c>
      <c r="D40" s="400"/>
      <c r="E40" s="389"/>
      <c r="F40" s="417"/>
      <c r="G40" s="400"/>
      <c r="H40" s="389">
        <v>1</v>
      </c>
      <c r="I40" s="417"/>
      <c r="J40" s="400"/>
      <c r="K40" s="400">
        <f t="shared" si="3"/>
        <v>1</v>
      </c>
      <c r="L40" s="367">
        <v>2200</v>
      </c>
      <c r="M40" s="415">
        <f t="shared" si="2"/>
        <v>2200</v>
      </c>
    </row>
    <row r="41" spans="1:14" s="368" customFormat="1" x14ac:dyDescent="0.2">
      <c r="A41" s="381">
        <v>38</v>
      </c>
      <c r="B41" s="421" t="s">
        <v>121</v>
      </c>
      <c r="C41" s="428" t="s">
        <v>112</v>
      </c>
      <c r="D41" s="400"/>
      <c r="E41" s="389"/>
      <c r="F41" s="417"/>
      <c r="G41" s="400">
        <v>2</v>
      </c>
      <c r="H41" s="389"/>
      <c r="I41" s="417"/>
      <c r="J41" s="400"/>
      <c r="K41" s="400">
        <f t="shared" si="3"/>
        <v>2</v>
      </c>
      <c r="L41" s="367">
        <v>2300</v>
      </c>
      <c r="M41" s="415">
        <f t="shared" si="2"/>
        <v>4600</v>
      </c>
    </row>
    <row r="42" spans="1:14" s="368" customFormat="1" x14ac:dyDescent="0.2">
      <c r="A42" s="381">
        <v>39</v>
      </c>
      <c r="B42" s="421" t="s">
        <v>162</v>
      </c>
      <c r="C42" s="428" t="s">
        <v>112</v>
      </c>
      <c r="D42" s="400">
        <v>1</v>
      </c>
      <c r="E42" s="389">
        <v>11</v>
      </c>
      <c r="F42" s="417">
        <v>8</v>
      </c>
      <c r="G42" s="400"/>
      <c r="H42" s="389"/>
      <c r="I42" s="417"/>
      <c r="J42" s="400"/>
      <c r="K42" s="400">
        <f t="shared" si="3"/>
        <v>20</v>
      </c>
      <c r="L42" s="367">
        <v>3000</v>
      </c>
      <c r="M42" s="415">
        <f t="shared" si="2"/>
        <v>60000</v>
      </c>
    </row>
    <row r="43" spans="1:14" s="368" customFormat="1" x14ac:dyDescent="0.2">
      <c r="A43" s="381">
        <v>40</v>
      </c>
      <c r="B43" s="421" t="s">
        <v>165</v>
      </c>
      <c r="C43" s="428" t="s">
        <v>124</v>
      </c>
      <c r="D43" s="400"/>
      <c r="E43" s="389">
        <v>7105</v>
      </c>
      <c r="F43" s="417"/>
      <c r="G43" s="400">
        <v>365</v>
      </c>
      <c r="H43" s="389"/>
      <c r="I43" s="417"/>
      <c r="J43" s="400"/>
      <c r="K43" s="400">
        <f t="shared" si="3"/>
        <v>7470</v>
      </c>
      <c r="L43" s="367">
        <v>35</v>
      </c>
      <c r="M43" s="415">
        <f t="shared" si="2"/>
        <v>261450</v>
      </c>
    </row>
    <row r="44" spans="1:14" s="368" customFormat="1" x14ac:dyDescent="0.2">
      <c r="A44" s="381">
        <v>41</v>
      </c>
      <c r="B44" s="421" t="s">
        <v>129</v>
      </c>
      <c r="C44" s="428" t="s">
        <v>124</v>
      </c>
      <c r="D44" s="400">
        <v>630</v>
      </c>
      <c r="E44" s="389">
        <v>11280</v>
      </c>
      <c r="F44" s="417">
        <v>2655</v>
      </c>
      <c r="G44" s="400">
        <v>7860</v>
      </c>
      <c r="H44" s="389">
        <v>495</v>
      </c>
      <c r="I44" s="417">
        <v>95</v>
      </c>
      <c r="J44" s="400">
        <v>1000</v>
      </c>
      <c r="K44" s="400">
        <f t="shared" si="3"/>
        <v>24015</v>
      </c>
      <c r="L44" s="367">
        <v>30</v>
      </c>
      <c r="M44" s="415">
        <f t="shared" si="2"/>
        <v>720450</v>
      </c>
    </row>
    <row r="45" spans="1:14" s="368" customFormat="1" x14ac:dyDescent="0.2">
      <c r="A45" s="381">
        <v>42</v>
      </c>
      <c r="B45" s="421" t="s">
        <v>166</v>
      </c>
      <c r="C45" s="428" t="s">
        <v>124</v>
      </c>
      <c r="D45" s="400"/>
      <c r="E45" s="389">
        <v>340</v>
      </c>
      <c r="F45" s="417"/>
      <c r="G45" s="400"/>
      <c r="H45" s="389"/>
      <c r="I45" s="417"/>
      <c r="J45" s="400"/>
      <c r="K45" s="400">
        <f t="shared" si="3"/>
        <v>340</v>
      </c>
      <c r="L45" s="367">
        <v>50</v>
      </c>
      <c r="M45" s="415">
        <f t="shared" si="2"/>
        <v>17000</v>
      </c>
    </row>
    <row r="46" spans="1:14" x14ac:dyDescent="0.2">
      <c r="A46" s="380">
        <v>43</v>
      </c>
      <c r="B46" s="432" t="s">
        <v>169</v>
      </c>
      <c r="C46" s="430" t="s">
        <v>125</v>
      </c>
      <c r="D46" s="400"/>
      <c r="E46" s="389">
        <v>11700</v>
      </c>
      <c r="F46" s="417"/>
      <c r="G46" s="400">
        <v>550</v>
      </c>
      <c r="H46" s="389"/>
      <c r="I46" s="417"/>
      <c r="J46" s="347"/>
      <c r="K46" s="400">
        <f t="shared" si="3"/>
        <v>12250</v>
      </c>
      <c r="L46" s="353">
        <v>10</v>
      </c>
      <c r="M46" s="406">
        <f t="shared" si="2"/>
        <v>122500</v>
      </c>
    </row>
    <row r="47" spans="1:14" x14ac:dyDescent="0.2">
      <c r="A47" s="380">
        <v>44</v>
      </c>
      <c r="B47" s="432" t="s">
        <v>140</v>
      </c>
      <c r="C47" s="430" t="s">
        <v>141</v>
      </c>
      <c r="D47" s="426">
        <v>0.15</v>
      </c>
      <c r="E47" s="390">
        <v>0.2</v>
      </c>
      <c r="F47" s="425">
        <v>0.1</v>
      </c>
      <c r="G47" s="426">
        <v>0.2</v>
      </c>
      <c r="H47" s="390">
        <v>0.2</v>
      </c>
      <c r="I47" s="425">
        <v>0.15</v>
      </c>
      <c r="J47" s="373"/>
      <c r="K47" s="373">
        <f t="shared" si="3"/>
        <v>0.99999999999999989</v>
      </c>
      <c r="L47" s="353">
        <v>600000</v>
      </c>
      <c r="M47" s="406">
        <f t="shared" si="2"/>
        <v>599999.99999999988</v>
      </c>
    </row>
    <row r="48" spans="1:14" x14ac:dyDescent="0.2">
      <c r="A48" s="380">
        <v>45</v>
      </c>
      <c r="B48" s="432" t="s">
        <v>135</v>
      </c>
      <c r="C48" s="430" t="s">
        <v>124</v>
      </c>
      <c r="D48" s="400">
        <v>7650</v>
      </c>
      <c r="E48" s="389">
        <v>17785</v>
      </c>
      <c r="F48" s="417">
        <v>4375</v>
      </c>
      <c r="G48" s="400">
        <v>29125</v>
      </c>
      <c r="H48" s="389">
        <v>18275</v>
      </c>
      <c r="I48" s="417">
        <v>17190</v>
      </c>
      <c r="J48" s="347"/>
      <c r="K48" s="347">
        <f t="shared" si="3"/>
        <v>94400</v>
      </c>
      <c r="L48" s="353">
        <v>2</v>
      </c>
      <c r="M48" s="406">
        <f t="shared" si="2"/>
        <v>188800</v>
      </c>
      <c r="N48" s="439"/>
    </row>
    <row r="49" spans="1:13" x14ac:dyDescent="0.2">
      <c r="A49" s="380">
        <v>46</v>
      </c>
      <c r="B49" s="432" t="s">
        <v>136</v>
      </c>
      <c r="C49" s="430" t="s">
        <v>124</v>
      </c>
      <c r="D49" s="400">
        <v>1882</v>
      </c>
      <c r="E49" s="389">
        <v>7843</v>
      </c>
      <c r="F49" s="417">
        <v>555</v>
      </c>
      <c r="G49" s="400">
        <v>7440</v>
      </c>
      <c r="H49" s="389">
        <v>5487</v>
      </c>
      <c r="I49" s="417">
        <v>3292</v>
      </c>
      <c r="J49" s="347"/>
      <c r="K49" s="347">
        <f t="shared" si="3"/>
        <v>26499</v>
      </c>
      <c r="L49" s="353">
        <v>3</v>
      </c>
      <c r="M49" s="406">
        <f t="shared" si="2"/>
        <v>79497</v>
      </c>
    </row>
    <row r="50" spans="1:13" x14ac:dyDescent="0.2">
      <c r="A50" s="380">
        <v>47</v>
      </c>
      <c r="B50" s="432" t="s">
        <v>145</v>
      </c>
      <c r="C50" s="430" t="s">
        <v>124</v>
      </c>
      <c r="D50" s="400">
        <v>60</v>
      </c>
      <c r="E50" s="389">
        <v>325</v>
      </c>
      <c r="F50" s="417">
        <v>143</v>
      </c>
      <c r="G50" s="400">
        <v>2445</v>
      </c>
      <c r="H50" s="389">
        <v>1833</v>
      </c>
      <c r="I50" s="417">
        <v>1575</v>
      </c>
      <c r="J50" s="347"/>
      <c r="K50" s="347">
        <f t="shared" si="3"/>
        <v>6381</v>
      </c>
      <c r="L50" s="353">
        <v>5</v>
      </c>
      <c r="M50" s="406">
        <f t="shared" si="2"/>
        <v>31905</v>
      </c>
    </row>
    <row r="51" spans="1:13" x14ac:dyDescent="0.2">
      <c r="A51" s="380">
        <v>48</v>
      </c>
      <c r="B51" s="432" t="s">
        <v>137</v>
      </c>
      <c r="C51" s="430" t="s">
        <v>124</v>
      </c>
      <c r="D51" s="400">
        <v>265</v>
      </c>
      <c r="E51" s="389">
        <v>1095</v>
      </c>
      <c r="F51" s="417">
        <v>39</v>
      </c>
      <c r="G51" s="400">
        <v>506</v>
      </c>
      <c r="H51" s="389">
        <v>206</v>
      </c>
      <c r="I51" s="417">
        <v>208</v>
      </c>
      <c r="J51" s="347"/>
      <c r="K51" s="347">
        <f t="shared" si="3"/>
        <v>2319</v>
      </c>
      <c r="L51" s="353">
        <v>10</v>
      </c>
      <c r="M51" s="406">
        <f t="shared" si="2"/>
        <v>23190</v>
      </c>
    </row>
    <row r="52" spans="1:13" x14ac:dyDescent="0.2">
      <c r="A52" s="380">
        <v>49</v>
      </c>
      <c r="B52" s="432" t="s">
        <v>138</v>
      </c>
      <c r="C52" s="430" t="s">
        <v>125</v>
      </c>
      <c r="D52" s="411">
        <v>396</v>
      </c>
      <c r="E52" s="392">
        <v>1920</v>
      </c>
      <c r="F52" s="418">
        <v>209</v>
      </c>
      <c r="G52" s="411">
        <v>1350</v>
      </c>
      <c r="H52" s="392">
        <v>775</v>
      </c>
      <c r="I52" s="418">
        <v>541</v>
      </c>
      <c r="J52" s="347"/>
      <c r="K52" s="347">
        <f t="shared" si="3"/>
        <v>5191</v>
      </c>
      <c r="L52" s="353">
        <v>12</v>
      </c>
      <c r="M52" s="406">
        <f t="shared" si="2"/>
        <v>62292</v>
      </c>
    </row>
    <row r="53" spans="1:13" ht="13.5" thickBot="1" x14ac:dyDescent="0.25">
      <c r="A53" s="382">
        <v>50</v>
      </c>
      <c r="B53" s="424" t="s">
        <v>143</v>
      </c>
      <c r="C53" s="431" t="s">
        <v>124</v>
      </c>
      <c r="D53" s="451">
        <v>600</v>
      </c>
      <c r="E53" s="434">
        <v>3800</v>
      </c>
      <c r="F53" s="435"/>
      <c r="G53" s="451"/>
      <c r="H53" s="434"/>
      <c r="I53" s="435"/>
      <c r="J53" s="348"/>
      <c r="K53" s="348">
        <f t="shared" si="3"/>
        <v>4400</v>
      </c>
      <c r="L53" s="353">
        <v>30</v>
      </c>
      <c r="M53" s="406">
        <f t="shared" si="2"/>
        <v>132000</v>
      </c>
    </row>
    <row r="54" spans="1:13" x14ac:dyDescent="0.2">
      <c r="A54" s="408">
        <v>51</v>
      </c>
      <c r="B54" s="449"/>
      <c r="C54" s="409"/>
      <c r="D54" s="436"/>
      <c r="E54" s="437"/>
      <c r="F54" s="437"/>
      <c r="G54" s="437"/>
      <c r="H54" s="437"/>
      <c r="I54" s="437"/>
      <c r="J54" s="438"/>
      <c r="K54" s="378" t="str">
        <f t="shared" si="3"/>
        <v/>
      </c>
      <c r="L54" s="353"/>
      <c r="M54" s="406" t="str">
        <f t="shared" si="2"/>
        <v/>
      </c>
    </row>
    <row r="55" spans="1:13" x14ac:dyDescent="0.2">
      <c r="A55" s="380">
        <v>52</v>
      </c>
      <c r="B55" s="384"/>
      <c r="C55" s="364"/>
      <c r="D55" s="389"/>
      <c r="E55" s="387"/>
      <c r="F55" s="387"/>
      <c r="G55" s="387"/>
      <c r="H55" s="387"/>
      <c r="I55" s="387"/>
      <c r="J55" s="372"/>
      <c r="K55" s="347" t="str">
        <f t="shared" si="3"/>
        <v/>
      </c>
      <c r="L55" s="353"/>
      <c r="M55" s="406" t="str">
        <f t="shared" si="2"/>
        <v/>
      </c>
    </row>
    <row r="56" spans="1:13" hidden="1" x14ac:dyDescent="0.2">
      <c r="A56" s="380">
        <v>53</v>
      </c>
      <c r="B56" s="384"/>
      <c r="C56" s="364"/>
      <c r="D56" s="389"/>
      <c r="E56" s="387"/>
      <c r="F56" s="387"/>
      <c r="G56" s="387"/>
      <c r="H56" s="387"/>
      <c r="I56" s="387"/>
      <c r="J56" s="372"/>
      <c r="K56" s="347" t="str">
        <f t="shared" si="3"/>
        <v/>
      </c>
      <c r="L56" s="353"/>
      <c r="M56" s="406" t="str">
        <f t="shared" si="2"/>
        <v/>
      </c>
    </row>
    <row r="57" spans="1:13" hidden="1" x14ac:dyDescent="0.2">
      <c r="A57" s="380">
        <v>54</v>
      </c>
      <c r="B57" s="384"/>
      <c r="C57" s="364"/>
      <c r="D57" s="389"/>
      <c r="E57" s="387"/>
      <c r="F57" s="387"/>
      <c r="G57" s="387"/>
      <c r="H57" s="387"/>
      <c r="I57" s="387"/>
      <c r="J57" s="372"/>
      <c r="K57" s="347" t="str">
        <f t="shared" si="3"/>
        <v/>
      </c>
      <c r="L57" s="353"/>
      <c r="M57" s="406" t="str">
        <f t="shared" si="2"/>
        <v/>
      </c>
    </row>
    <row r="58" spans="1:13" hidden="1" x14ac:dyDescent="0.2">
      <c r="A58" s="380">
        <v>55</v>
      </c>
      <c r="B58" s="384"/>
      <c r="C58" s="364"/>
      <c r="D58" s="389"/>
      <c r="E58" s="387"/>
      <c r="F58" s="387"/>
      <c r="G58" s="387"/>
      <c r="H58" s="387"/>
      <c r="I58" s="387"/>
      <c r="J58" s="372"/>
      <c r="K58" s="347" t="str">
        <f t="shared" si="3"/>
        <v/>
      </c>
      <c r="L58" s="353"/>
      <c r="M58" s="406" t="str">
        <f t="shared" si="2"/>
        <v/>
      </c>
    </row>
    <row r="59" spans="1:13" hidden="1" x14ac:dyDescent="0.2">
      <c r="A59" s="380">
        <v>56</v>
      </c>
      <c r="B59" s="384"/>
      <c r="C59" s="364"/>
      <c r="D59" s="389"/>
      <c r="E59" s="387"/>
      <c r="F59" s="387"/>
      <c r="G59" s="387"/>
      <c r="H59" s="387"/>
      <c r="I59" s="387"/>
      <c r="J59" s="372"/>
      <c r="K59" s="347" t="str">
        <f t="shared" si="3"/>
        <v/>
      </c>
      <c r="L59" s="353"/>
      <c r="M59" s="406" t="str">
        <f t="shared" si="2"/>
        <v/>
      </c>
    </row>
    <row r="60" spans="1:13" hidden="1" x14ac:dyDescent="0.2">
      <c r="A60" s="380">
        <v>57</v>
      </c>
      <c r="B60" s="384"/>
      <c r="C60" s="364"/>
      <c r="D60" s="389"/>
      <c r="E60" s="387"/>
      <c r="F60" s="387"/>
      <c r="G60" s="387"/>
      <c r="H60" s="387"/>
      <c r="I60" s="387"/>
      <c r="J60" s="372"/>
      <c r="K60" s="347" t="str">
        <f t="shared" si="3"/>
        <v/>
      </c>
      <c r="L60" s="353"/>
      <c r="M60" s="406" t="str">
        <f t="shared" si="2"/>
        <v/>
      </c>
    </row>
    <row r="61" spans="1:13" hidden="1" x14ac:dyDescent="0.2">
      <c r="A61" s="380">
        <v>58</v>
      </c>
      <c r="B61" s="384"/>
      <c r="C61" s="364"/>
      <c r="D61" s="389"/>
      <c r="E61" s="387"/>
      <c r="F61" s="387"/>
      <c r="G61" s="387"/>
      <c r="H61" s="387"/>
      <c r="I61" s="387"/>
      <c r="J61" s="372"/>
      <c r="K61" s="347" t="str">
        <f t="shared" si="3"/>
        <v/>
      </c>
      <c r="L61" s="353"/>
      <c r="M61" s="406" t="str">
        <f t="shared" si="2"/>
        <v/>
      </c>
    </row>
    <row r="62" spans="1:13" ht="13.5" hidden="1" thickBot="1" x14ac:dyDescent="0.25">
      <c r="A62" s="382">
        <v>59</v>
      </c>
      <c r="B62" s="384"/>
      <c r="C62" s="364"/>
      <c r="D62" s="390"/>
      <c r="E62" s="391"/>
      <c r="F62" s="391"/>
      <c r="G62" s="391"/>
      <c r="H62" s="391"/>
      <c r="I62" s="391"/>
      <c r="J62" s="376"/>
      <c r="K62" s="373" t="str">
        <f t="shared" si="3"/>
        <v/>
      </c>
      <c r="L62" s="353"/>
      <c r="M62" s="406" t="str">
        <f t="shared" si="2"/>
        <v/>
      </c>
    </row>
    <row r="63" spans="1:13" ht="13.5" hidden="1" thickBot="1" x14ac:dyDescent="0.25">
      <c r="A63" s="383">
        <v>60</v>
      </c>
      <c r="B63" s="385"/>
      <c r="C63" s="365"/>
      <c r="D63" s="393"/>
      <c r="E63" s="394"/>
      <c r="F63" s="394"/>
      <c r="G63" s="394"/>
      <c r="H63" s="394"/>
      <c r="I63" s="394"/>
      <c r="J63" s="377"/>
      <c r="K63" s="379" t="str">
        <f t="shared" si="3"/>
        <v/>
      </c>
      <c r="L63" s="353"/>
      <c r="M63" s="406" t="str">
        <f t="shared" ref="M63:M93" si="4">IF(AND(ISNUMBER(K63),ISNUMBER(L63)),K63*L63,"")</f>
        <v/>
      </c>
    </row>
    <row r="64" spans="1:13" hidden="1" x14ac:dyDescent="0.2">
      <c r="A64" s="291">
        <v>61</v>
      </c>
      <c r="B64" s="374"/>
      <c r="C64" s="375"/>
      <c r="D64" s="395"/>
      <c r="E64" s="395"/>
      <c r="F64" s="395"/>
      <c r="G64" s="395"/>
      <c r="H64" s="395"/>
      <c r="I64" s="395"/>
      <c r="J64" s="354"/>
      <c r="K64" s="378"/>
      <c r="L64" s="353"/>
      <c r="M64" s="406" t="str">
        <f t="shared" si="4"/>
        <v/>
      </c>
    </row>
    <row r="65" spans="1:13" hidden="1" x14ac:dyDescent="0.2">
      <c r="A65" s="291">
        <v>62</v>
      </c>
      <c r="B65" s="341"/>
      <c r="C65" s="350"/>
      <c r="D65" s="396"/>
      <c r="E65" s="396"/>
      <c r="F65" s="396"/>
      <c r="G65" s="396"/>
      <c r="H65" s="396"/>
      <c r="I65" s="396"/>
      <c r="J65" s="345"/>
      <c r="K65" s="347"/>
      <c r="L65" s="353"/>
      <c r="M65" s="406" t="str">
        <f t="shared" si="4"/>
        <v/>
      </c>
    </row>
    <row r="66" spans="1:13" hidden="1" x14ac:dyDescent="0.2">
      <c r="A66" s="291">
        <v>69</v>
      </c>
      <c r="B66" s="342"/>
      <c r="C66" s="350"/>
      <c r="D66" s="396"/>
      <c r="E66" s="396"/>
      <c r="F66" s="396"/>
      <c r="G66" s="396"/>
      <c r="H66" s="396"/>
      <c r="I66" s="396"/>
      <c r="J66" s="345"/>
      <c r="K66" s="347"/>
      <c r="L66" s="353"/>
      <c r="M66" s="406" t="str">
        <f t="shared" si="4"/>
        <v/>
      </c>
    </row>
    <row r="67" spans="1:13" hidden="1" x14ac:dyDescent="0.2">
      <c r="A67" s="291">
        <v>70</v>
      </c>
      <c r="B67" s="341"/>
      <c r="C67" s="350"/>
      <c r="D67" s="396"/>
      <c r="E67" s="396"/>
      <c r="F67" s="396"/>
      <c r="G67" s="396"/>
      <c r="H67" s="396"/>
      <c r="I67" s="396"/>
      <c r="J67" s="345"/>
      <c r="K67" s="347"/>
      <c r="L67" s="353"/>
      <c r="M67" s="406" t="str">
        <f t="shared" si="4"/>
        <v/>
      </c>
    </row>
    <row r="68" spans="1:13" hidden="1" x14ac:dyDescent="0.2">
      <c r="A68" s="291">
        <v>71</v>
      </c>
      <c r="B68" s="342"/>
      <c r="C68" s="350"/>
      <c r="D68" s="396"/>
      <c r="E68" s="396"/>
      <c r="F68" s="396"/>
      <c r="G68" s="396"/>
      <c r="H68" s="396"/>
      <c r="I68" s="396"/>
      <c r="J68" s="345"/>
      <c r="K68" s="347"/>
      <c r="L68" s="353"/>
      <c r="M68" s="406" t="str">
        <f t="shared" si="4"/>
        <v/>
      </c>
    </row>
    <row r="69" spans="1:13" hidden="1" x14ac:dyDescent="0.2">
      <c r="A69" s="291">
        <v>72</v>
      </c>
      <c r="B69" s="342"/>
      <c r="C69" s="350"/>
      <c r="D69" s="396"/>
      <c r="E69" s="396"/>
      <c r="F69" s="396"/>
      <c r="G69" s="396"/>
      <c r="H69" s="396"/>
      <c r="I69" s="396"/>
      <c r="J69" s="345"/>
      <c r="K69" s="347"/>
      <c r="L69" s="353"/>
      <c r="M69" s="406" t="str">
        <f t="shared" si="4"/>
        <v/>
      </c>
    </row>
    <row r="70" spans="1:13" hidden="1" x14ac:dyDescent="0.2">
      <c r="A70" s="291">
        <v>73</v>
      </c>
      <c r="B70" s="342"/>
      <c r="C70" s="350"/>
      <c r="D70" s="396"/>
      <c r="E70" s="396"/>
      <c r="F70" s="396"/>
      <c r="G70" s="396"/>
      <c r="H70" s="396"/>
      <c r="I70" s="396"/>
      <c r="J70" s="345"/>
      <c r="K70" s="347"/>
      <c r="L70" s="353"/>
      <c r="M70" s="406" t="str">
        <f t="shared" si="4"/>
        <v/>
      </c>
    </row>
    <row r="71" spans="1:13" hidden="1" x14ac:dyDescent="0.2">
      <c r="A71" s="291">
        <v>74</v>
      </c>
      <c r="B71" s="342"/>
      <c r="C71" s="350"/>
      <c r="D71" s="396"/>
      <c r="E71" s="396"/>
      <c r="F71" s="396"/>
      <c r="G71" s="396"/>
      <c r="H71" s="396"/>
      <c r="I71" s="396"/>
      <c r="J71" s="345"/>
      <c r="K71" s="347"/>
      <c r="L71" s="353"/>
      <c r="M71" s="406" t="str">
        <f t="shared" si="4"/>
        <v/>
      </c>
    </row>
    <row r="72" spans="1:13" hidden="1" x14ac:dyDescent="0.2">
      <c r="A72" s="291">
        <v>75</v>
      </c>
      <c r="B72" s="342"/>
      <c r="C72" s="350"/>
      <c r="D72" s="396"/>
      <c r="E72" s="396"/>
      <c r="F72" s="396"/>
      <c r="G72" s="396"/>
      <c r="H72" s="396"/>
      <c r="I72" s="396"/>
      <c r="J72" s="345"/>
      <c r="K72" s="347"/>
      <c r="L72" s="353"/>
      <c r="M72" s="406" t="str">
        <f t="shared" si="4"/>
        <v/>
      </c>
    </row>
    <row r="73" spans="1:13" hidden="1" x14ac:dyDescent="0.2">
      <c r="A73" s="291">
        <v>76</v>
      </c>
      <c r="B73" s="342"/>
      <c r="C73" s="350"/>
      <c r="D73" s="396"/>
      <c r="E73" s="396"/>
      <c r="F73" s="396"/>
      <c r="G73" s="396"/>
      <c r="H73" s="396"/>
      <c r="I73" s="396"/>
      <c r="J73" s="345"/>
      <c r="K73" s="347"/>
      <c r="L73" s="353"/>
      <c r="M73" s="406" t="str">
        <f t="shared" si="4"/>
        <v/>
      </c>
    </row>
    <row r="74" spans="1:13" hidden="1" x14ac:dyDescent="0.2">
      <c r="A74" s="291">
        <v>77</v>
      </c>
      <c r="B74" s="342"/>
      <c r="C74" s="350"/>
      <c r="D74" s="396"/>
      <c r="E74" s="396"/>
      <c r="F74" s="396"/>
      <c r="G74" s="396"/>
      <c r="H74" s="396"/>
      <c r="I74" s="396"/>
      <c r="J74" s="345"/>
      <c r="K74" s="347"/>
      <c r="L74" s="353"/>
      <c r="M74" s="406" t="str">
        <f t="shared" si="4"/>
        <v/>
      </c>
    </row>
    <row r="75" spans="1:13" hidden="1" x14ac:dyDescent="0.2">
      <c r="A75" s="291">
        <v>78</v>
      </c>
      <c r="B75" s="342"/>
      <c r="C75" s="350"/>
      <c r="D75" s="396"/>
      <c r="E75" s="396"/>
      <c r="F75" s="396"/>
      <c r="G75" s="396"/>
      <c r="H75" s="396"/>
      <c r="I75" s="396"/>
      <c r="J75" s="345"/>
      <c r="K75" s="347"/>
      <c r="L75" s="353"/>
      <c r="M75" s="406" t="str">
        <f t="shared" si="4"/>
        <v/>
      </c>
    </row>
    <row r="76" spans="1:13" hidden="1" x14ac:dyDescent="0.2">
      <c r="A76" s="291">
        <v>79</v>
      </c>
      <c r="B76" s="342"/>
      <c r="C76" s="350"/>
      <c r="D76" s="396"/>
      <c r="E76" s="396"/>
      <c r="F76" s="396"/>
      <c r="G76" s="396"/>
      <c r="H76" s="396"/>
      <c r="I76" s="396"/>
      <c r="J76" s="345"/>
      <c r="K76" s="347"/>
      <c r="L76" s="353"/>
      <c r="M76" s="406" t="str">
        <f t="shared" si="4"/>
        <v/>
      </c>
    </row>
    <row r="77" spans="1:13" hidden="1" x14ac:dyDescent="0.2">
      <c r="A77" s="291">
        <v>80</v>
      </c>
      <c r="B77" s="342"/>
      <c r="C77" s="350"/>
      <c r="D77" s="396"/>
      <c r="E77" s="396"/>
      <c r="F77" s="396"/>
      <c r="G77" s="396"/>
      <c r="H77" s="396"/>
      <c r="I77" s="396"/>
      <c r="J77" s="345"/>
      <c r="K77" s="347"/>
      <c r="L77" s="353"/>
      <c r="M77" s="406" t="str">
        <f t="shared" si="4"/>
        <v/>
      </c>
    </row>
    <row r="78" spans="1:13" hidden="1" x14ac:dyDescent="0.2">
      <c r="A78" s="291">
        <v>81</v>
      </c>
      <c r="B78" s="342"/>
      <c r="C78" s="350"/>
      <c r="D78" s="396"/>
      <c r="E78" s="396"/>
      <c r="F78" s="396"/>
      <c r="G78" s="396"/>
      <c r="H78" s="396"/>
      <c r="I78" s="396"/>
      <c r="J78" s="345"/>
      <c r="K78" s="347"/>
      <c r="L78" s="353"/>
      <c r="M78" s="406" t="str">
        <f t="shared" si="4"/>
        <v/>
      </c>
    </row>
    <row r="79" spans="1:13" hidden="1" x14ac:dyDescent="0.2">
      <c r="A79" s="291">
        <v>82</v>
      </c>
      <c r="B79" s="342"/>
      <c r="C79" s="350"/>
      <c r="D79" s="396"/>
      <c r="E79" s="396"/>
      <c r="F79" s="396"/>
      <c r="G79" s="396"/>
      <c r="H79" s="396"/>
      <c r="I79" s="396"/>
      <c r="J79" s="345"/>
      <c r="K79" s="347"/>
      <c r="L79" s="353"/>
      <c r="M79" s="406" t="str">
        <f t="shared" si="4"/>
        <v/>
      </c>
    </row>
    <row r="80" spans="1:13" hidden="1" x14ac:dyDescent="0.2">
      <c r="A80" s="291">
        <v>83</v>
      </c>
      <c r="B80" s="342"/>
      <c r="C80" s="350"/>
      <c r="D80" s="396"/>
      <c r="E80" s="396"/>
      <c r="F80" s="396"/>
      <c r="G80" s="396"/>
      <c r="H80" s="396"/>
      <c r="I80" s="396"/>
      <c r="J80" s="345"/>
      <c r="K80" s="347"/>
      <c r="L80" s="353"/>
      <c r="M80" s="406" t="str">
        <f t="shared" si="4"/>
        <v/>
      </c>
    </row>
    <row r="81" spans="1:13" hidden="1" x14ac:dyDescent="0.2">
      <c r="A81" s="291">
        <v>84</v>
      </c>
      <c r="B81" s="341"/>
      <c r="C81" s="350"/>
      <c r="D81" s="396"/>
      <c r="E81" s="396"/>
      <c r="F81" s="396"/>
      <c r="G81" s="396"/>
      <c r="H81" s="396"/>
      <c r="I81" s="396"/>
      <c r="J81" s="345"/>
      <c r="K81" s="347"/>
      <c r="L81" s="353"/>
      <c r="M81" s="406" t="str">
        <f t="shared" si="4"/>
        <v/>
      </c>
    </row>
    <row r="82" spans="1:13" hidden="1" x14ac:dyDescent="0.2">
      <c r="A82" s="291">
        <v>85</v>
      </c>
      <c r="B82" s="341"/>
      <c r="C82" s="350"/>
      <c r="D82" s="396"/>
      <c r="E82" s="396"/>
      <c r="F82" s="396"/>
      <c r="G82" s="396"/>
      <c r="H82" s="396"/>
      <c r="I82" s="396"/>
      <c r="J82" s="345"/>
      <c r="K82" s="347"/>
      <c r="L82" s="353"/>
      <c r="M82" s="406" t="str">
        <f t="shared" si="4"/>
        <v/>
      </c>
    </row>
    <row r="83" spans="1:13" hidden="1" x14ac:dyDescent="0.2">
      <c r="A83" s="291">
        <v>86</v>
      </c>
      <c r="B83" s="341"/>
      <c r="C83" s="350"/>
      <c r="D83" s="396"/>
      <c r="E83" s="396"/>
      <c r="F83" s="396"/>
      <c r="G83" s="396"/>
      <c r="H83" s="396"/>
      <c r="I83" s="396"/>
      <c r="J83" s="345"/>
      <c r="K83" s="347"/>
      <c r="L83" s="353"/>
      <c r="M83" s="406" t="str">
        <f t="shared" si="4"/>
        <v/>
      </c>
    </row>
    <row r="84" spans="1:13" hidden="1" x14ac:dyDescent="0.2">
      <c r="A84" s="291">
        <v>87</v>
      </c>
      <c r="B84" s="292"/>
      <c r="C84" s="349"/>
      <c r="D84" s="396"/>
      <c r="E84" s="396"/>
      <c r="F84" s="396"/>
      <c r="G84" s="396"/>
      <c r="H84" s="396"/>
      <c r="I84" s="396"/>
      <c r="J84" s="345"/>
      <c r="K84" s="347"/>
      <c r="L84" s="353"/>
      <c r="M84" s="406" t="str">
        <f t="shared" si="4"/>
        <v/>
      </c>
    </row>
    <row r="85" spans="1:13" hidden="1" x14ac:dyDescent="0.2">
      <c r="A85" s="291">
        <v>88</v>
      </c>
      <c r="B85" s="292"/>
      <c r="C85" s="349"/>
      <c r="D85" s="396"/>
      <c r="E85" s="396"/>
      <c r="F85" s="396"/>
      <c r="G85" s="396"/>
      <c r="H85" s="396"/>
      <c r="I85" s="396"/>
      <c r="J85" s="345"/>
      <c r="K85" s="347"/>
      <c r="L85" s="353"/>
      <c r="M85" s="406" t="str">
        <f t="shared" si="4"/>
        <v/>
      </c>
    </row>
    <row r="86" spans="1:13" hidden="1" x14ac:dyDescent="0.2">
      <c r="A86" s="291">
        <v>89</v>
      </c>
      <c r="B86" s="292"/>
      <c r="C86" s="349"/>
      <c r="D86" s="396"/>
      <c r="E86" s="396"/>
      <c r="F86" s="396"/>
      <c r="G86" s="396"/>
      <c r="H86" s="396"/>
      <c r="I86" s="396"/>
      <c r="J86" s="345"/>
      <c r="K86" s="347"/>
      <c r="L86" s="353"/>
      <c r="M86" s="406" t="str">
        <f t="shared" si="4"/>
        <v/>
      </c>
    </row>
    <row r="87" spans="1:13" hidden="1" x14ac:dyDescent="0.2">
      <c r="A87" s="291">
        <v>90</v>
      </c>
      <c r="B87" s="292"/>
      <c r="C87" s="349"/>
      <c r="D87" s="396"/>
      <c r="E87" s="396"/>
      <c r="F87" s="396"/>
      <c r="G87" s="396"/>
      <c r="H87" s="396"/>
      <c r="I87" s="396"/>
      <c r="J87" s="345"/>
      <c r="K87" s="347"/>
      <c r="L87" s="353"/>
      <c r="M87" s="406" t="str">
        <f t="shared" si="4"/>
        <v/>
      </c>
    </row>
    <row r="88" spans="1:13" hidden="1" x14ac:dyDescent="0.2">
      <c r="A88" s="291">
        <v>91</v>
      </c>
      <c r="B88" s="292"/>
      <c r="C88" s="349"/>
      <c r="D88" s="396"/>
      <c r="E88" s="396"/>
      <c r="F88" s="396"/>
      <c r="G88" s="396"/>
      <c r="H88" s="396"/>
      <c r="I88" s="396"/>
      <c r="J88" s="345"/>
      <c r="K88" s="347"/>
      <c r="L88" s="353"/>
      <c r="M88" s="406" t="str">
        <f t="shared" si="4"/>
        <v/>
      </c>
    </row>
    <row r="89" spans="1:13" hidden="1" x14ac:dyDescent="0.2">
      <c r="A89" s="291">
        <v>92</v>
      </c>
      <c r="B89" s="292"/>
      <c r="C89" s="349"/>
      <c r="D89" s="396"/>
      <c r="E89" s="396"/>
      <c r="F89" s="396"/>
      <c r="G89" s="396"/>
      <c r="H89" s="396"/>
      <c r="I89" s="396"/>
      <c r="J89" s="345"/>
      <c r="K89" s="347"/>
      <c r="L89" s="353"/>
      <c r="M89" s="406" t="str">
        <f t="shared" si="4"/>
        <v/>
      </c>
    </row>
    <row r="90" spans="1:13" hidden="1" x14ac:dyDescent="0.2">
      <c r="A90" s="291">
        <v>93</v>
      </c>
      <c r="B90" s="292"/>
      <c r="C90" s="349"/>
      <c r="D90" s="396"/>
      <c r="E90" s="396"/>
      <c r="F90" s="396"/>
      <c r="G90" s="396"/>
      <c r="H90" s="396"/>
      <c r="I90" s="396"/>
      <c r="J90" s="345"/>
      <c r="K90" s="347"/>
      <c r="L90" s="353"/>
      <c r="M90" s="406" t="str">
        <f t="shared" si="4"/>
        <v/>
      </c>
    </row>
    <row r="91" spans="1:13" x14ac:dyDescent="0.2">
      <c r="A91" s="291">
        <v>94</v>
      </c>
      <c r="B91" s="292"/>
      <c r="C91" s="349"/>
      <c r="D91" s="396"/>
      <c r="E91" s="396"/>
      <c r="F91" s="396"/>
      <c r="G91" s="396"/>
      <c r="H91" s="396"/>
      <c r="I91" s="396"/>
      <c r="J91" s="345"/>
      <c r="K91" s="347"/>
      <c r="L91" s="353"/>
      <c r="M91" s="406" t="str">
        <f t="shared" si="4"/>
        <v/>
      </c>
    </row>
    <row r="92" spans="1:13" x14ac:dyDescent="0.2">
      <c r="A92" s="291">
        <v>95</v>
      </c>
      <c r="B92" s="292"/>
      <c r="C92" s="349"/>
      <c r="D92" s="396"/>
      <c r="E92" s="396"/>
      <c r="F92" s="396"/>
      <c r="G92" s="396"/>
      <c r="H92" s="396"/>
      <c r="I92" s="396"/>
      <c r="J92" s="345"/>
      <c r="K92" s="347"/>
      <c r="L92" s="353"/>
      <c r="M92" s="406" t="str">
        <f t="shared" si="4"/>
        <v/>
      </c>
    </row>
    <row r="93" spans="1:13" ht="13.5" thickBot="1" x14ac:dyDescent="0.25">
      <c r="A93" s="291">
        <v>96</v>
      </c>
      <c r="B93" s="292"/>
      <c r="C93" s="349"/>
      <c r="D93" s="397"/>
      <c r="E93" s="397"/>
      <c r="F93" s="397"/>
      <c r="G93" s="397"/>
      <c r="H93" s="397"/>
      <c r="I93" s="397"/>
      <c r="J93" s="346"/>
      <c r="K93" s="348"/>
      <c r="L93" s="353"/>
      <c r="M93" s="406" t="str">
        <f t="shared" si="4"/>
        <v/>
      </c>
    </row>
    <row r="94" spans="1:13" x14ac:dyDescent="0.2">
      <c r="D94" s="398">
        <f t="shared" ref="D94:K94" si="5">SUM(D4*$L$4+D5*$L$5+D6*$L$6+D7*$L$7+D8*$L$8+D9*$L$9+D10*$L$10+D11*$L$11+D12*$L$12+D13*$L$13+D14*$L$14+D15*$L$15+D16*$L$16+D17*$L$17+D18*$L$18+D19*$L$19+D20*$L$20+D21*$L$21+D22*$L$22+D23*$L$23+D24*$L$24+D25*$L$25+D26*$L$26+D27*$L$27+D28*$L$28+D29*$L$29+D30*$L$30+D31*$L$31+D32*$L$32+D33*$L$33+D34*$L$34+D35*$L$35+D36*$L$36+D37*$L$37+D38*$L$38+D39*$L$39+D40*$L$40+D41*$L$41+D42*$L$42+D43*$L$43+D44*$L$44+D45*$L$45+D46*$L$46+D47*$L$47+D48*$L$48+D49*$L$49+D50*$L$50+D51*$L$51+D52*$L$52+D53*$L$53+D54*$L$54+D55*$L$55+D56*$L$56+D57*$L$57+D58*$L$58+D59*$L$59+D60*$L$60+D61*$L$61+D62*$L$62+D63*$L$63+D64*$L$64+D65*$L$65+D66*$L$66+D67*$L$67+D68*$L$68+D69*$L$69+D70*$L$70+D71*$L$71+D72*$L$72+D73*$L$73+D74*$L$74+D75*$L$75+D76*$L$76+D77*$L$77+D78*$L$78+D79*$L$79+D80*$L$80+D81*$L$81+D82*$L$82+D83*$L$83+D84*$L$84+D85*$L$85+D86*$L$86+D87*$L$87+D88*$L$88+D89*$L$89+D90*$L$90+D91*$L$91+D92*$L$92+D93*$L$93)</f>
        <v>819343</v>
      </c>
      <c r="E94" s="398">
        <f t="shared" si="5"/>
        <v>3565961.5</v>
      </c>
      <c r="F94" s="398">
        <f t="shared" si="5"/>
        <v>617508</v>
      </c>
      <c r="G94" s="398">
        <f t="shared" si="5"/>
        <v>3112782.5</v>
      </c>
      <c r="H94" s="398">
        <f t="shared" si="5"/>
        <v>1730738.5</v>
      </c>
      <c r="I94" s="398">
        <f t="shared" si="5"/>
        <v>1216985.5</v>
      </c>
      <c r="J94" s="398">
        <f t="shared" si="5"/>
        <v>241250</v>
      </c>
      <c r="K94" s="343" t="e">
        <f t="shared" si="5"/>
        <v>#VALUE!</v>
      </c>
    </row>
    <row r="95" spans="1:13" x14ac:dyDescent="0.2">
      <c r="D95" s="398">
        <f t="shared" ref="D95:I95" si="6">D99*$J94</f>
        <v>30156.25</v>
      </c>
      <c r="E95" s="398">
        <f t="shared" si="6"/>
        <v>75390.625</v>
      </c>
      <c r="F95" s="398">
        <f t="shared" si="6"/>
        <v>15078.125</v>
      </c>
      <c r="G95" s="398">
        <f t="shared" si="6"/>
        <v>60312.5</v>
      </c>
      <c r="H95" s="398">
        <f t="shared" si="6"/>
        <v>36187.5</v>
      </c>
      <c r="I95" s="398">
        <f t="shared" si="6"/>
        <v>24125</v>
      </c>
      <c r="K95" s="344">
        <f>M1</f>
        <v>11304569</v>
      </c>
    </row>
    <row r="96" spans="1:13" ht="18" x14ac:dyDescent="0.25">
      <c r="D96" s="433">
        <f>D94+D95</f>
        <v>849499.25</v>
      </c>
      <c r="E96" s="433">
        <f t="shared" ref="E96:I96" si="7">E94+E95</f>
        <v>3641352.125</v>
      </c>
      <c r="F96" s="433">
        <f t="shared" si="7"/>
        <v>632586.125</v>
      </c>
      <c r="G96" s="433">
        <f t="shared" si="7"/>
        <v>3173095</v>
      </c>
      <c r="H96" s="433">
        <f t="shared" si="7"/>
        <v>1766926</v>
      </c>
      <c r="I96" s="433">
        <f t="shared" si="7"/>
        <v>1241110.5</v>
      </c>
      <c r="K96" s="344">
        <f>SUM(D94:J94)</f>
        <v>11304569</v>
      </c>
    </row>
    <row r="97" spans="4:13" x14ac:dyDescent="0.2">
      <c r="D97" s="399">
        <v>1500000</v>
      </c>
      <c r="E97" s="399">
        <v>3750000</v>
      </c>
      <c r="F97" s="399">
        <v>750000</v>
      </c>
      <c r="G97" s="399">
        <v>3000000</v>
      </c>
      <c r="H97" s="399">
        <v>1800000</v>
      </c>
      <c r="I97" s="399">
        <v>1200000</v>
      </c>
      <c r="J97" s="351">
        <v>0</v>
      </c>
      <c r="K97" s="351">
        <f>SUM(D97:J97)</f>
        <v>12000000</v>
      </c>
      <c r="M97" s="278"/>
    </row>
    <row r="98" spans="4:13" x14ac:dyDescent="0.2">
      <c r="K98" s="343" t="e">
        <f>SUM(D94,J94,#REF!)</f>
        <v>#REF!</v>
      </c>
    </row>
    <row r="99" spans="4:13" x14ac:dyDescent="0.2">
      <c r="D99" s="369">
        <f t="shared" ref="D99:J99" si="8">D97/$K97</f>
        <v>0.125</v>
      </c>
      <c r="E99" s="369">
        <f t="shared" si="8"/>
        <v>0.3125</v>
      </c>
      <c r="F99" s="369">
        <f t="shared" si="8"/>
        <v>6.25E-2</v>
      </c>
      <c r="G99" s="369">
        <f t="shared" si="8"/>
        <v>0.25</v>
      </c>
      <c r="H99" s="369">
        <f t="shared" si="8"/>
        <v>0.15</v>
      </c>
      <c r="I99" s="369">
        <f t="shared" si="8"/>
        <v>0.1</v>
      </c>
      <c r="J99" s="369">
        <f t="shared" si="8"/>
        <v>0</v>
      </c>
    </row>
    <row r="101" spans="4:13" x14ac:dyDescent="0.2">
      <c r="D101" s="399"/>
      <c r="E101" s="399"/>
      <c r="F101" s="399"/>
      <c r="G101" s="399"/>
      <c r="H101" s="399"/>
      <c r="I101" s="399"/>
    </row>
    <row r="102" spans="4:13" x14ac:dyDescent="0.2">
      <c r="D102" s="399"/>
      <c r="E102" s="399"/>
      <c r="F102" s="399"/>
      <c r="G102" s="399"/>
      <c r="H102" s="399"/>
      <c r="I102" s="399"/>
      <c r="K102" s="351"/>
    </row>
    <row r="104" spans="4:13" x14ac:dyDescent="0.2">
      <c r="H104" s="398"/>
    </row>
    <row r="105" spans="4:13" x14ac:dyDescent="0.2">
      <c r="H105" s="399"/>
    </row>
  </sheetData>
  <mergeCells count="3">
    <mergeCell ref="A2:C2"/>
    <mergeCell ref="E2:F2"/>
    <mergeCell ref="H2:I2"/>
  </mergeCells>
  <phoneticPr fontId="7" type="noConversion"/>
  <printOptions horizontalCentered="1"/>
  <pageMargins left="0.25" right="0.25" top="0.75" bottom="0.75" header="0.3" footer="0.3"/>
  <pageSetup scale="68" fitToWidth="0" orientation="landscape" r:id="rId1"/>
  <headerFooter alignWithMargins="0"/>
  <colBreaks count="1" manualBreakCount="1">
    <brk id="7" max="5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9"/>
  <sheetViews>
    <sheetView showGridLines="0" showZeros="0" tabSelected="1" view="pageBreakPreview" zoomScaleNormal="100" zoomScaleSheetLayoutView="100" workbookViewId="0">
      <pane ySplit="5" topLeftCell="A6" activePane="bottomLeft" state="frozenSplit"/>
      <selection activeCell="E4" sqref="E4:E26"/>
      <selection pane="bottomLeft" activeCell="G60" sqref="G60"/>
    </sheetView>
  </sheetViews>
  <sheetFormatPr defaultColWidth="9.140625" defaultRowHeight="11.25" x14ac:dyDescent="0.2"/>
  <cols>
    <col min="1" max="1" width="3.5703125" style="225" customWidth="1"/>
    <col min="2" max="2" width="36.140625" style="226" customWidth="1"/>
    <col min="3" max="3" width="6.42578125" style="227" customWidth="1"/>
    <col min="4" max="4" width="6.85546875" style="225" customWidth="1"/>
    <col min="5" max="5" width="11.42578125" style="228" customWidth="1"/>
    <col min="6" max="6" width="13.42578125" style="229" customWidth="1"/>
    <col min="7" max="9" width="11.42578125" style="221" customWidth="1"/>
    <col min="10" max="10" width="15" style="221" customWidth="1"/>
    <col min="11" max="16" width="11.42578125" style="221" customWidth="1"/>
    <col min="17" max="17" width="3.5703125" style="225" customWidth="1"/>
    <col min="18" max="18" width="30.85546875" style="226" customWidth="1"/>
    <col min="19" max="19" width="6.42578125" style="227" customWidth="1"/>
    <col min="20" max="20" width="6.85546875" style="225" customWidth="1"/>
    <col min="21" max="21" width="11.42578125" style="228" customWidth="1"/>
    <col min="22" max="22" width="11.42578125" style="229" customWidth="1"/>
    <col min="23" max="30" width="11.42578125" style="221" customWidth="1"/>
    <col min="31" max="31" width="3.5703125" style="225" customWidth="1"/>
    <col min="32" max="32" width="30.5703125" style="226" customWidth="1"/>
    <col min="33" max="33" width="6.42578125" style="227" customWidth="1"/>
    <col min="34" max="34" width="6.85546875" style="225" customWidth="1"/>
    <col min="35" max="35" width="11.42578125" style="228" customWidth="1"/>
    <col min="36" max="36" width="11.42578125" style="229" customWidth="1"/>
    <col min="37" max="48" width="11.42578125" style="221" customWidth="1"/>
    <col min="49" max="16384" width="9.140625" style="221"/>
  </cols>
  <sheetData>
    <row r="1" spans="1:48" ht="12" customHeight="1" thickTop="1" x14ac:dyDescent="0.2">
      <c r="A1" s="355" t="s">
        <v>0</v>
      </c>
      <c r="B1" s="281"/>
      <c r="C1" s="281"/>
      <c r="D1" s="282"/>
      <c r="E1" s="455" t="s">
        <v>98</v>
      </c>
      <c r="F1" s="456"/>
      <c r="G1" s="467" t="s">
        <v>186</v>
      </c>
      <c r="H1" s="468"/>
      <c r="I1" s="463"/>
      <c r="J1" s="464"/>
      <c r="K1" s="463"/>
      <c r="L1" s="464"/>
      <c r="M1" s="333"/>
      <c r="N1" s="334"/>
      <c r="O1" s="333"/>
      <c r="P1" s="334"/>
      <c r="Q1" s="355" t="s">
        <v>0</v>
      </c>
      <c r="R1" s="281"/>
      <c r="S1" s="281"/>
      <c r="T1" s="282"/>
      <c r="U1" s="455" t="s">
        <v>98</v>
      </c>
      <c r="V1" s="456"/>
      <c r="W1" s="333" t="s">
        <v>1</v>
      </c>
      <c r="X1" s="334"/>
      <c r="Y1" s="333" t="s">
        <v>1</v>
      </c>
      <c r="Z1" s="334"/>
      <c r="AA1" s="333" t="s">
        <v>1</v>
      </c>
      <c r="AB1" s="334"/>
      <c r="AC1" s="333" t="s">
        <v>1</v>
      </c>
      <c r="AD1" s="334"/>
      <c r="AE1" s="337" t="s">
        <v>0</v>
      </c>
      <c r="AF1" s="281"/>
      <c r="AG1" s="281"/>
      <c r="AH1" s="282"/>
      <c r="AI1" s="455" t="s">
        <v>98</v>
      </c>
      <c r="AJ1" s="456"/>
      <c r="AK1" s="333" t="s">
        <v>1</v>
      </c>
      <c r="AL1" s="334"/>
      <c r="AM1" s="333" t="s">
        <v>1</v>
      </c>
      <c r="AN1" s="334"/>
      <c r="AO1" s="333" t="s">
        <v>1</v>
      </c>
      <c r="AP1" s="334"/>
      <c r="AQ1" s="333" t="s">
        <v>1</v>
      </c>
      <c r="AR1" s="334"/>
      <c r="AS1" s="331" t="s">
        <v>1</v>
      </c>
      <c r="AT1" s="220"/>
      <c r="AU1" s="219" t="s">
        <v>1</v>
      </c>
      <c r="AV1" s="220"/>
    </row>
    <row r="2" spans="1:48" x14ac:dyDescent="0.2">
      <c r="A2" s="192" t="s">
        <v>12</v>
      </c>
      <c r="B2" s="283"/>
      <c r="C2" s="283"/>
      <c r="D2" s="284"/>
      <c r="E2" s="457"/>
      <c r="F2" s="458"/>
      <c r="G2" s="469" t="s">
        <v>187</v>
      </c>
      <c r="H2" s="470"/>
      <c r="I2" s="465"/>
      <c r="J2" s="466"/>
      <c r="K2" s="465"/>
      <c r="L2" s="472"/>
      <c r="M2" s="366"/>
      <c r="N2" s="336"/>
      <c r="O2" s="366"/>
      <c r="P2" s="336"/>
      <c r="Q2" s="192" t="s">
        <v>12</v>
      </c>
      <c r="R2" s="283"/>
      <c r="S2" s="283"/>
      <c r="T2" s="284"/>
      <c r="U2" s="457"/>
      <c r="V2" s="458"/>
      <c r="W2" s="335" t="s">
        <v>1</v>
      </c>
      <c r="X2" s="336"/>
      <c r="Y2" s="335" t="s">
        <v>1</v>
      </c>
      <c r="Z2" s="336"/>
      <c r="AA2" s="335" t="s">
        <v>1</v>
      </c>
      <c r="AB2" s="336"/>
      <c r="AC2" s="335" t="s">
        <v>1</v>
      </c>
      <c r="AD2" s="336"/>
      <c r="AE2" s="338" t="s">
        <v>12</v>
      </c>
      <c r="AF2" s="283"/>
      <c r="AG2" s="283"/>
      <c r="AH2" s="284"/>
      <c r="AI2" s="457"/>
      <c r="AJ2" s="458"/>
      <c r="AK2" s="335" t="s">
        <v>1</v>
      </c>
      <c r="AL2" s="336"/>
      <c r="AM2" s="335" t="s">
        <v>1</v>
      </c>
      <c r="AN2" s="336"/>
      <c r="AO2" s="335" t="s">
        <v>1</v>
      </c>
      <c r="AP2" s="336"/>
      <c r="AQ2" s="335" t="s">
        <v>1</v>
      </c>
      <c r="AR2" s="336"/>
      <c r="AS2" s="332" t="s">
        <v>1</v>
      </c>
      <c r="AT2" s="223"/>
      <c r="AU2" s="222" t="s">
        <v>1</v>
      </c>
      <c r="AV2" s="223"/>
    </row>
    <row r="3" spans="1:48" x14ac:dyDescent="0.2">
      <c r="A3" s="192" t="s">
        <v>184</v>
      </c>
      <c r="B3" s="283"/>
      <c r="C3" s="283"/>
      <c r="D3" s="284"/>
      <c r="E3" s="457"/>
      <c r="F3" s="458"/>
      <c r="G3" s="469" t="s">
        <v>188</v>
      </c>
      <c r="H3" s="471"/>
      <c r="I3" s="465"/>
      <c r="J3" s="466"/>
      <c r="K3" s="465"/>
      <c r="L3" s="466"/>
      <c r="M3" s="366"/>
      <c r="N3" s="336"/>
      <c r="O3" s="366"/>
      <c r="P3" s="336"/>
      <c r="Q3" s="192" t="s">
        <v>132</v>
      </c>
      <c r="R3" s="283"/>
      <c r="S3" s="283"/>
      <c r="T3" s="284"/>
      <c r="U3" s="457"/>
      <c r="V3" s="458"/>
      <c r="W3" s="335"/>
      <c r="X3" s="336"/>
      <c r="Y3" s="335"/>
      <c r="Z3" s="336"/>
      <c r="AA3" s="335"/>
      <c r="AB3" s="336"/>
      <c r="AC3" s="335"/>
      <c r="AD3" s="336"/>
      <c r="AE3" s="192" t="s">
        <v>106</v>
      </c>
      <c r="AF3" s="283"/>
      <c r="AG3" s="283"/>
      <c r="AH3" s="284"/>
      <c r="AI3" s="457"/>
      <c r="AJ3" s="458"/>
      <c r="AK3" s="335"/>
      <c r="AL3" s="336"/>
      <c r="AM3" s="335"/>
      <c r="AN3" s="336"/>
      <c r="AO3" s="335"/>
      <c r="AP3" s="336"/>
      <c r="AQ3" s="335"/>
      <c r="AR3" s="336"/>
      <c r="AS3" s="332"/>
      <c r="AT3" s="223"/>
      <c r="AU3" s="222"/>
      <c r="AV3" s="223"/>
    </row>
    <row r="4" spans="1:48" ht="12" thickBot="1" x14ac:dyDescent="0.25">
      <c r="A4" s="192" t="s">
        <v>185</v>
      </c>
      <c r="B4" s="283"/>
      <c r="C4" s="283"/>
      <c r="D4" s="284"/>
      <c r="E4" s="285"/>
      <c r="F4" s="286"/>
      <c r="G4" s="461"/>
      <c r="H4" s="462"/>
      <c r="I4" s="459"/>
      <c r="J4" s="460"/>
      <c r="K4" s="459"/>
      <c r="L4" s="473"/>
      <c r="M4" s="366"/>
      <c r="N4" s="336"/>
      <c r="O4" s="366"/>
      <c r="P4" s="336"/>
      <c r="Q4" s="192" t="s">
        <v>134</v>
      </c>
      <c r="R4" s="283"/>
      <c r="S4" s="283"/>
      <c r="T4" s="284"/>
      <c r="U4" s="285"/>
      <c r="V4" s="286"/>
      <c r="W4" s="335" t="s">
        <v>1</v>
      </c>
      <c r="X4" s="336"/>
      <c r="Y4" s="335" t="s">
        <v>1</v>
      </c>
      <c r="Z4" s="336"/>
      <c r="AA4" s="335" t="s">
        <v>1</v>
      </c>
      <c r="AB4" s="336"/>
      <c r="AC4" s="335" t="s">
        <v>1</v>
      </c>
      <c r="AD4" s="336"/>
      <c r="AE4" s="338"/>
      <c r="AF4" s="283"/>
      <c r="AG4" s="283"/>
      <c r="AH4" s="284"/>
      <c r="AI4" s="285"/>
      <c r="AJ4" s="286"/>
      <c r="AK4" s="335" t="s">
        <v>1</v>
      </c>
      <c r="AL4" s="336"/>
      <c r="AM4" s="335" t="s">
        <v>1</v>
      </c>
      <c r="AN4" s="336"/>
      <c r="AO4" s="335" t="s">
        <v>1</v>
      </c>
      <c r="AP4" s="336"/>
      <c r="AQ4" s="335" t="s">
        <v>1</v>
      </c>
      <c r="AR4" s="336"/>
      <c r="AS4" s="332" t="s">
        <v>1</v>
      </c>
      <c r="AT4" s="223"/>
      <c r="AU4" s="222" t="s">
        <v>1</v>
      </c>
      <c r="AV4" s="223"/>
    </row>
    <row r="5" spans="1:48" s="232" customFormat="1" ht="35.25" customHeight="1" thickBot="1" x14ac:dyDescent="0.25">
      <c r="A5" s="141" t="s">
        <v>2</v>
      </c>
      <c r="B5" s="141" t="s">
        <v>3</v>
      </c>
      <c r="C5" s="141" t="s">
        <v>4</v>
      </c>
      <c r="D5" s="142" t="s">
        <v>5</v>
      </c>
      <c r="E5" s="231" t="s">
        <v>99</v>
      </c>
      <c r="F5" s="233" t="s">
        <v>100</v>
      </c>
      <c r="G5" s="330" t="s">
        <v>6</v>
      </c>
      <c r="H5" s="290" t="s">
        <v>7</v>
      </c>
      <c r="I5" s="330" t="s">
        <v>6</v>
      </c>
      <c r="J5" s="290" t="s">
        <v>7</v>
      </c>
      <c r="K5" s="330" t="s">
        <v>6</v>
      </c>
      <c r="L5" s="290" t="s">
        <v>7</v>
      </c>
      <c r="M5" s="330" t="s">
        <v>6</v>
      </c>
      <c r="N5" s="290" t="s">
        <v>7</v>
      </c>
      <c r="O5" s="330" t="s">
        <v>6</v>
      </c>
      <c r="P5" s="290" t="s">
        <v>7</v>
      </c>
      <c r="Q5" s="339" t="s">
        <v>2</v>
      </c>
      <c r="R5" s="141" t="s">
        <v>3</v>
      </c>
      <c r="S5" s="141" t="s">
        <v>4</v>
      </c>
      <c r="T5" s="142" t="s">
        <v>5</v>
      </c>
      <c r="U5" s="231" t="s">
        <v>99</v>
      </c>
      <c r="V5" s="233" t="s">
        <v>100</v>
      </c>
      <c r="W5" s="330" t="s">
        <v>6</v>
      </c>
      <c r="X5" s="290" t="s">
        <v>7</v>
      </c>
      <c r="Y5" s="330" t="s">
        <v>6</v>
      </c>
      <c r="Z5" s="290" t="s">
        <v>7</v>
      </c>
      <c r="AA5" s="330" t="s">
        <v>6</v>
      </c>
      <c r="AB5" s="290" t="s">
        <v>7</v>
      </c>
      <c r="AC5" s="330" t="s">
        <v>6</v>
      </c>
      <c r="AD5" s="290" t="s">
        <v>7</v>
      </c>
      <c r="AE5" s="339" t="s">
        <v>2</v>
      </c>
      <c r="AF5" s="141" t="s">
        <v>3</v>
      </c>
      <c r="AG5" s="141" t="s">
        <v>4</v>
      </c>
      <c r="AH5" s="142" t="s">
        <v>5</v>
      </c>
      <c r="AI5" s="231" t="s">
        <v>99</v>
      </c>
      <c r="AJ5" s="233" t="s">
        <v>100</v>
      </c>
      <c r="AK5" s="330" t="s">
        <v>6</v>
      </c>
      <c r="AL5" s="290" t="s">
        <v>7</v>
      </c>
      <c r="AM5" s="330" t="s">
        <v>6</v>
      </c>
      <c r="AN5" s="290" t="s">
        <v>7</v>
      </c>
      <c r="AO5" s="330" t="s">
        <v>6</v>
      </c>
      <c r="AP5" s="290" t="s">
        <v>7</v>
      </c>
      <c r="AQ5" s="330" t="s">
        <v>6</v>
      </c>
      <c r="AR5" s="290" t="s">
        <v>7</v>
      </c>
      <c r="AS5" s="290" t="s">
        <v>6</v>
      </c>
      <c r="AT5" s="290" t="s">
        <v>7</v>
      </c>
      <c r="AU5" s="290" t="s">
        <v>6</v>
      </c>
      <c r="AV5" s="290" t="s">
        <v>7</v>
      </c>
    </row>
    <row r="6" spans="1:48" s="224" customFormat="1" ht="24" customHeight="1" x14ac:dyDescent="0.2">
      <c r="A6" s="144">
        <f>IF(B7="","",1)</f>
        <v>1</v>
      </c>
      <c r="B6" s="287" t="str">
        <f>IF(ISBLANK('Item List'!B4),"",'Item List'!B4)</f>
        <v>Earth Excavation</v>
      </c>
      <c r="C6" s="287" t="str">
        <f>IF(ISBLANK('Item List'!C4),"",'Item List'!C4)</f>
        <v>C.Y.</v>
      </c>
      <c r="D6" s="288">
        <f>IF(ISBLANK('Item List'!K4),0,'Item List'!K4)</f>
        <v>250</v>
      </c>
      <c r="E6" s="145">
        <f>IF(ISBLANK('Item List'!L4),0,'Item List'!L4)</f>
        <v>60</v>
      </c>
      <c r="F6" s="145">
        <f>IF(AND(ISNUMBER($D6),ISNUMBER(E6)),$D6*E6,0)</f>
        <v>15000</v>
      </c>
      <c r="G6" s="167">
        <v>75</v>
      </c>
      <c r="H6" s="102">
        <f>IF(AND(ISNUMBER($D6),ISNUMBER(G6)),$D6*G6,0)</f>
        <v>18750</v>
      </c>
      <c r="I6" s="168"/>
      <c r="J6" s="102">
        <f t="shared" ref="J6:J29" si="0">IF(AND(ISNUMBER($D6),ISNUMBER(I6)),$D6*I6,0)</f>
        <v>0</v>
      </c>
      <c r="K6" s="168"/>
      <c r="L6" s="102">
        <f t="shared" ref="L6:L29" si="1">IF(AND(ISNUMBER($D6),ISNUMBER(K6)),$D6*K6,0)</f>
        <v>0</v>
      </c>
      <c r="M6" s="168"/>
      <c r="N6" s="102">
        <f t="shared" ref="N6:N29" si="2">IF(AND(ISNUMBER($D6),ISNUMBER(M6)),$D6*M6,0)</f>
        <v>0</v>
      </c>
      <c r="O6" s="168"/>
      <c r="P6" s="102">
        <f t="shared" ref="P6:P29" si="3">IF(AND(ISNUMBER($D6),ISNUMBER(O6)),$D6*O6,0)</f>
        <v>0</v>
      </c>
      <c r="Q6" s="144">
        <f>IF(R7="","",1)</f>
        <v>1</v>
      </c>
      <c r="R6" s="287" t="str">
        <f>IF(ISBLANK('Item List'!B4),"",'Item List'!B4)</f>
        <v>Earth Excavation</v>
      </c>
      <c r="S6" s="287" t="str">
        <f>IF(ISBLANK('Item List'!C4),"",'Item List'!C4)</f>
        <v>C.Y.</v>
      </c>
      <c r="T6" s="288">
        <f>IF(ISBLANK('Item List'!K4),0,'Item List'!K4)</f>
        <v>250</v>
      </c>
      <c r="U6" s="145">
        <f>IF(ISBLANK('Item List'!L4),0,'Item List'!L4)</f>
        <v>60</v>
      </c>
      <c r="V6" s="145">
        <f t="shared" ref="V6:V29" si="4">IF(AND(ISNUMBER($D6),ISNUMBER(U6)),$D6*U6,0)</f>
        <v>15000</v>
      </c>
      <c r="W6" s="168"/>
      <c r="X6" s="102">
        <f t="shared" ref="X6:Z29" si="5">IF(AND(ISNUMBER($D6),ISNUMBER(W6)),$D6*W6,0)</f>
        <v>0</v>
      </c>
      <c r="Y6" s="168"/>
      <c r="Z6" s="102">
        <f t="shared" si="5"/>
        <v>0</v>
      </c>
      <c r="AA6" s="168"/>
      <c r="AB6" s="102">
        <f t="shared" ref="AB6:AB29" si="6">IF(AND(ISNUMBER($D6),ISNUMBER(AA6)),$D6*AA6,0)</f>
        <v>0</v>
      </c>
      <c r="AC6" s="168"/>
      <c r="AD6" s="102">
        <f t="shared" ref="AD6:AD29" si="7">IF(AND(ISNUMBER($D6),ISNUMBER(AC6)),$D6*AC6,0)</f>
        <v>0</v>
      </c>
      <c r="AE6" s="144">
        <f>IF(AF7="","",1)</f>
        <v>1</v>
      </c>
      <c r="AF6" s="287" t="str">
        <f>IF(ISBLANK('Item List'!B4),"",'Item List'!B4)</f>
        <v>Earth Excavation</v>
      </c>
      <c r="AG6" s="287" t="str">
        <f>IF(ISBLANK('Item List'!C4),"",'Item List'!C4)</f>
        <v>C.Y.</v>
      </c>
      <c r="AH6" s="288">
        <f>IF(ISBLANK('Item List'!K4),0,'Item List'!K4)</f>
        <v>250</v>
      </c>
      <c r="AI6" s="145">
        <f>IF(ISBLANK('Item List'!L4),0,'Item List'!L4)</f>
        <v>60</v>
      </c>
      <c r="AJ6" s="145">
        <f>IF(AND(ISNUMBER($D6),ISNUMBER(AI6)),$D6*AI6,0)</f>
        <v>15000</v>
      </c>
      <c r="AK6" s="168"/>
      <c r="AL6" s="102">
        <f t="shared" ref="AL6:AL29" si="8">IF(AND(ISNUMBER($D6),ISNUMBER(AK6)),$D6*AK6,0)</f>
        <v>0</v>
      </c>
      <c r="AM6" s="168"/>
      <c r="AN6" s="102">
        <f t="shared" ref="AN6:AN29" si="9">IF(AND(ISNUMBER($D6),ISNUMBER(AM6)),$D6*AM6,0)</f>
        <v>0</v>
      </c>
      <c r="AO6" s="168"/>
      <c r="AP6" s="102">
        <f t="shared" ref="AP6:AP29" si="10">IF(AND(ISNUMBER($D6),ISNUMBER(AO6)),$D6*AO6,0)</f>
        <v>0</v>
      </c>
      <c r="AQ6" s="168"/>
      <c r="AR6" s="102">
        <f t="shared" ref="AR6:AR29" si="11">IF(AND(ISNUMBER($D6),ISNUMBER(AQ6)),$D6*AQ6,0)</f>
        <v>0</v>
      </c>
      <c r="AS6" s="168"/>
      <c r="AT6" s="102">
        <f t="shared" ref="AT6:AT29" si="12">IF(AND(ISNUMBER($D6),ISNUMBER(AS6)),$D6*AS6,0)</f>
        <v>0</v>
      </c>
      <c r="AU6" s="168"/>
      <c r="AV6" s="102">
        <f t="shared" ref="AV6:AV29" si="13">IF(AND(ISNUMBER($D6),ISNUMBER(AU6)),$D6*AU6,0)</f>
        <v>0</v>
      </c>
    </row>
    <row r="7" spans="1:48" s="224" customFormat="1" ht="24" customHeight="1" x14ac:dyDescent="0.2">
      <c r="A7" s="144">
        <f>IF(B7="","",A6+1)</f>
        <v>2</v>
      </c>
      <c r="B7" s="287" t="str">
        <f>IF(ISBLANK('Item List'!B5),"",'Item List'!B5)</f>
        <v>Parkway Restoration</v>
      </c>
      <c r="C7" s="287" t="str">
        <f>IF(ISBLANK('Item List'!C5),"",'Item List'!C5)</f>
        <v>Lsum</v>
      </c>
      <c r="D7" s="288">
        <f>IF(ISBLANK('Item List'!K5),0,'Item List'!K5)</f>
        <v>1</v>
      </c>
      <c r="E7" s="145">
        <f>IF(ISBLANK('Item List'!L5),0,'Item List'!L5)</f>
        <v>400000</v>
      </c>
      <c r="F7" s="145">
        <f t="shared" ref="F7:F29" si="14">IF(AND(ISNUMBER($D7),ISNUMBER(E7)),$D7*E7,0)</f>
        <v>400000</v>
      </c>
      <c r="G7" s="167">
        <v>183139.6</v>
      </c>
      <c r="H7" s="102">
        <f t="shared" ref="H7:H29" si="15">IF(AND(ISNUMBER($D7),ISNUMBER(G7)),$D7*G7,0)</f>
        <v>183139.6</v>
      </c>
      <c r="I7" s="168"/>
      <c r="J7" s="102">
        <f t="shared" si="0"/>
        <v>0</v>
      </c>
      <c r="K7" s="168"/>
      <c r="L7" s="102">
        <f t="shared" si="1"/>
        <v>0</v>
      </c>
      <c r="M7" s="168"/>
      <c r="N7" s="102">
        <f t="shared" si="2"/>
        <v>0</v>
      </c>
      <c r="O7" s="168"/>
      <c r="P7" s="102">
        <f t="shared" si="3"/>
        <v>0</v>
      </c>
      <c r="Q7" s="144">
        <f>IF(R7="","",Q6+1)</f>
        <v>2</v>
      </c>
      <c r="R7" s="287" t="str">
        <f>IF(ISBLANK('Item List'!B5),"",'Item List'!B5)</f>
        <v>Parkway Restoration</v>
      </c>
      <c r="S7" s="287" t="str">
        <f>IF(ISBLANK('Item List'!C5),"",'Item List'!C5)</f>
        <v>Lsum</v>
      </c>
      <c r="T7" s="288">
        <f>IF(ISBLANK('Item List'!K5),0,'Item List'!K5)</f>
        <v>1</v>
      </c>
      <c r="U7" s="145">
        <f>IF(ISBLANK('Item List'!L5),0,'Item List'!L5)</f>
        <v>400000</v>
      </c>
      <c r="V7" s="145">
        <f t="shared" si="4"/>
        <v>400000</v>
      </c>
      <c r="W7" s="168"/>
      <c r="X7" s="102">
        <f t="shared" si="5"/>
        <v>0</v>
      </c>
      <c r="Y7" s="168"/>
      <c r="Z7" s="102">
        <f t="shared" si="5"/>
        <v>0</v>
      </c>
      <c r="AA7" s="168"/>
      <c r="AB7" s="102">
        <f t="shared" si="6"/>
        <v>0</v>
      </c>
      <c r="AC7" s="168"/>
      <c r="AD7" s="102">
        <f t="shared" si="7"/>
        <v>0</v>
      </c>
      <c r="AE7" s="144">
        <f>IF(AF7="","",AE6+1)</f>
        <v>2</v>
      </c>
      <c r="AF7" s="287" t="str">
        <f>IF(ISBLANK('Item List'!B5),"",'Item List'!B5)</f>
        <v>Parkway Restoration</v>
      </c>
      <c r="AG7" s="287" t="str">
        <f>IF(ISBLANK('Item List'!C5),"",'Item List'!C5)</f>
        <v>Lsum</v>
      </c>
      <c r="AH7" s="288">
        <f>IF(ISBLANK('Item List'!K5),0,'Item List'!K5)</f>
        <v>1</v>
      </c>
      <c r="AI7" s="145">
        <f>IF(ISBLANK('Item List'!L5),0,'Item List'!L5)</f>
        <v>400000</v>
      </c>
      <c r="AJ7" s="145">
        <f t="shared" ref="AJ7:AJ29" si="16">IF(AND(ISNUMBER($D7),ISNUMBER(AI7)),$D7*AI7,0)</f>
        <v>400000</v>
      </c>
      <c r="AK7" s="168"/>
      <c r="AL7" s="102">
        <f t="shared" si="8"/>
        <v>0</v>
      </c>
      <c r="AM7" s="168"/>
      <c r="AN7" s="102">
        <f t="shared" si="9"/>
        <v>0</v>
      </c>
      <c r="AO7" s="168"/>
      <c r="AP7" s="102">
        <f t="shared" si="10"/>
        <v>0</v>
      </c>
      <c r="AQ7" s="168"/>
      <c r="AR7" s="102">
        <f t="shared" si="11"/>
        <v>0</v>
      </c>
      <c r="AS7" s="168"/>
      <c r="AT7" s="102">
        <f t="shared" si="12"/>
        <v>0</v>
      </c>
      <c r="AU7" s="168"/>
      <c r="AV7" s="102">
        <f t="shared" si="13"/>
        <v>0</v>
      </c>
    </row>
    <row r="8" spans="1:48" s="224" customFormat="1" ht="24" customHeight="1" x14ac:dyDescent="0.2">
      <c r="A8" s="144">
        <f t="shared" ref="A8:A29" si="17">IF(B8="","",A7+1)</f>
        <v>3</v>
      </c>
      <c r="B8" s="287" t="str">
        <f>IF(ISBLANK('Item List'!B6),"",'Item List'!B6)</f>
        <v>Inlet and Pipe Protection</v>
      </c>
      <c r="C8" s="287" t="str">
        <f>IF(ISBLANK('Item List'!C6),"",'Item List'!C6)</f>
        <v>Each</v>
      </c>
      <c r="D8" s="288">
        <f>IF(ISBLANK('Item List'!K6),0,'Item List'!K6)</f>
        <v>145</v>
      </c>
      <c r="E8" s="145">
        <f>IF(ISBLANK('Item List'!L6),0,'Item List'!L6)</f>
        <v>75</v>
      </c>
      <c r="F8" s="145">
        <f t="shared" si="14"/>
        <v>10875</v>
      </c>
      <c r="G8" s="167">
        <v>0.01</v>
      </c>
      <c r="H8" s="102">
        <f t="shared" si="15"/>
        <v>1.45</v>
      </c>
      <c r="I8" s="168"/>
      <c r="J8" s="102">
        <f t="shared" si="0"/>
        <v>0</v>
      </c>
      <c r="K8" s="168"/>
      <c r="L8" s="102">
        <f t="shared" si="1"/>
        <v>0</v>
      </c>
      <c r="M8" s="168"/>
      <c r="N8" s="102">
        <f t="shared" si="2"/>
        <v>0</v>
      </c>
      <c r="O8" s="168"/>
      <c r="P8" s="102">
        <f t="shared" si="3"/>
        <v>0</v>
      </c>
      <c r="Q8" s="144">
        <f t="shared" ref="Q8:Q29" si="18">IF(R8="","",Q7+1)</f>
        <v>3</v>
      </c>
      <c r="R8" s="287" t="str">
        <f>IF(ISBLANK('Item List'!B6),"",'Item List'!B6)</f>
        <v>Inlet and Pipe Protection</v>
      </c>
      <c r="S8" s="287" t="str">
        <f>IF(ISBLANK('Item List'!C6),"",'Item List'!C6)</f>
        <v>Each</v>
      </c>
      <c r="T8" s="288">
        <f>IF(ISBLANK('Item List'!K6),0,'Item List'!K6)</f>
        <v>145</v>
      </c>
      <c r="U8" s="145">
        <f>IF(ISBLANK('Item List'!L6),0,'Item List'!L6)</f>
        <v>75</v>
      </c>
      <c r="V8" s="145">
        <f t="shared" si="4"/>
        <v>10875</v>
      </c>
      <c r="W8" s="168"/>
      <c r="X8" s="102">
        <f t="shared" si="5"/>
        <v>0</v>
      </c>
      <c r="Y8" s="168"/>
      <c r="Z8" s="102">
        <f t="shared" si="5"/>
        <v>0</v>
      </c>
      <c r="AA8" s="168"/>
      <c r="AB8" s="102">
        <f t="shared" si="6"/>
        <v>0</v>
      </c>
      <c r="AC8" s="168"/>
      <c r="AD8" s="102">
        <f t="shared" si="7"/>
        <v>0</v>
      </c>
      <c r="AE8" s="144">
        <f t="shared" ref="AE8:AE29" si="19">IF(AF8="","",AE7+1)</f>
        <v>3</v>
      </c>
      <c r="AF8" s="287" t="str">
        <f>IF(ISBLANK('Item List'!B6),"",'Item List'!B6)</f>
        <v>Inlet and Pipe Protection</v>
      </c>
      <c r="AG8" s="287" t="str">
        <f>IF(ISBLANK('Item List'!C6),"",'Item List'!C6)</f>
        <v>Each</v>
      </c>
      <c r="AH8" s="288">
        <f>IF(ISBLANK('Item List'!K6),0,'Item List'!K6)</f>
        <v>145</v>
      </c>
      <c r="AI8" s="145">
        <f>IF(ISBLANK('Item List'!L6),0,'Item List'!L6)</f>
        <v>75</v>
      </c>
      <c r="AJ8" s="145">
        <f t="shared" si="16"/>
        <v>10875</v>
      </c>
      <c r="AK8" s="168"/>
      <c r="AL8" s="102">
        <f t="shared" si="8"/>
        <v>0</v>
      </c>
      <c r="AM8" s="168"/>
      <c r="AN8" s="102">
        <f t="shared" si="9"/>
        <v>0</v>
      </c>
      <c r="AO8" s="168"/>
      <c r="AP8" s="102">
        <f t="shared" si="10"/>
        <v>0</v>
      </c>
      <c r="AQ8" s="168"/>
      <c r="AR8" s="102">
        <f t="shared" si="11"/>
        <v>0</v>
      </c>
      <c r="AS8" s="168"/>
      <c r="AT8" s="102">
        <f t="shared" si="12"/>
        <v>0</v>
      </c>
      <c r="AU8" s="168"/>
      <c r="AV8" s="102">
        <f t="shared" si="13"/>
        <v>0</v>
      </c>
    </row>
    <row r="9" spans="1:48" s="224" customFormat="1" ht="24" customHeight="1" x14ac:dyDescent="0.2">
      <c r="A9" s="144">
        <f t="shared" si="17"/>
        <v>4</v>
      </c>
      <c r="B9" s="287" t="str">
        <f>IF(ISBLANK('Item List'!B7),"",'Item List'!B7)</f>
        <v>Aggregate Base Repair, 10"</v>
      </c>
      <c r="C9" s="287" t="str">
        <f>IF(ISBLANK('Item List'!C7),"",'Item List'!C7)</f>
        <v>S.Y.</v>
      </c>
      <c r="D9" s="288">
        <f>IF(ISBLANK('Item List'!K7),0,'Item List'!K7)</f>
        <v>897</v>
      </c>
      <c r="E9" s="145">
        <f>IF(ISBLANK('Item List'!L7),0,'Item List'!L7)</f>
        <v>25</v>
      </c>
      <c r="F9" s="145">
        <f t="shared" si="14"/>
        <v>22425</v>
      </c>
      <c r="G9" s="167">
        <v>0.01</v>
      </c>
      <c r="H9" s="102">
        <f t="shared" si="15"/>
        <v>8.9700000000000006</v>
      </c>
      <c r="I9" s="168"/>
      <c r="J9" s="102">
        <f t="shared" si="0"/>
        <v>0</v>
      </c>
      <c r="K9" s="168"/>
      <c r="L9" s="102">
        <f t="shared" si="1"/>
        <v>0</v>
      </c>
      <c r="M9" s="168"/>
      <c r="N9" s="102">
        <f t="shared" si="2"/>
        <v>0</v>
      </c>
      <c r="O9" s="168"/>
      <c r="P9" s="102">
        <f t="shared" si="3"/>
        <v>0</v>
      </c>
      <c r="Q9" s="144">
        <f t="shared" si="18"/>
        <v>4</v>
      </c>
      <c r="R9" s="287" t="str">
        <f>IF(ISBLANK('Item List'!B7),"",'Item List'!B7)</f>
        <v>Aggregate Base Repair, 10"</v>
      </c>
      <c r="S9" s="287" t="str">
        <f>IF(ISBLANK('Item List'!C7),"",'Item List'!C7)</f>
        <v>S.Y.</v>
      </c>
      <c r="T9" s="288">
        <f>IF(ISBLANK('Item List'!K7),0,'Item List'!K7)</f>
        <v>897</v>
      </c>
      <c r="U9" s="145">
        <f>IF(ISBLANK('Item List'!L7),0,'Item List'!L7)</f>
        <v>25</v>
      </c>
      <c r="V9" s="145">
        <f t="shared" si="4"/>
        <v>22425</v>
      </c>
      <c r="W9" s="168"/>
      <c r="X9" s="102">
        <f t="shared" si="5"/>
        <v>0</v>
      </c>
      <c r="Y9" s="168"/>
      <c r="Z9" s="102">
        <f t="shared" si="5"/>
        <v>0</v>
      </c>
      <c r="AA9" s="168"/>
      <c r="AB9" s="102">
        <f t="shared" si="6"/>
        <v>0</v>
      </c>
      <c r="AC9" s="168"/>
      <c r="AD9" s="102">
        <f t="shared" si="7"/>
        <v>0</v>
      </c>
      <c r="AE9" s="144">
        <f t="shared" si="19"/>
        <v>4</v>
      </c>
      <c r="AF9" s="287" t="str">
        <f>IF(ISBLANK('Item List'!B7),"",'Item List'!B7)</f>
        <v>Aggregate Base Repair, 10"</v>
      </c>
      <c r="AG9" s="287" t="str">
        <f>IF(ISBLANK('Item List'!C7),"",'Item List'!C7)</f>
        <v>S.Y.</v>
      </c>
      <c r="AH9" s="288">
        <f>IF(ISBLANK('Item List'!K7),0,'Item List'!K7)</f>
        <v>897</v>
      </c>
      <c r="AI9" s="145">
        <f>IF(ISBLANK('Item List'!L7),0,'Item List'!L7)</f>
        <v>25</v>
      </c>
      <c r="AJ9" s="145">
        <f t="shared" si="16"/>
        <v>22425</v>
      </c>
      <c r="AK9" s="168"/>
      <c r="AL9" s="102">
        <f t="shared" si="8"/>
        <v>0</v>
      </c>
      <c r="AM9" s="168"/>
      <c r="AN9" s="102">
        <f t="shared" si="9"/>
        <v>0</v>
      </c>
      <c r="AO9" s="168"/>
      <c r="AP9" s="102">
        <f t="shared" si="10"/>
        <v>0</v>
      </c>
      <c r="AQ9" s="168"/>
      <c r="AR9" s="102">
        <f t="shared" si="11"/>
        <v>0</v>
      </c>
      <c r="AS9" s="168"/>
      <c r="AT9" s="102">
        <f t="shared" si="12"/>
        <v>0</v>
      </c>
      <c r="AU9" s="168"/>
      <c r="AV9" s="102"/>
    </row>
    <row r="10" spans="1:48" s="224" customFormat="1" ht="24" customHeight="1" x14ac:dyDescent="0.2">
      <c r="A10" s="144">
        <v>5</v>
      </c>
      <c r="B10" s="287" t="str">
        <f>IF(ISBLANK('Item List'!B8),"",'Item List'!B8)</f>
        <v>Bituminous Materials (Prime Coat)</v>
      </c>
      <c r="C10" s="287" t="str">
        <f>IF(ISBLANK('Item List'!C8),"",'Item List'!C8)</f>
        <v>Gal</v>
      </c>
      <c r="D10" s="288">
        <f>IF(ISBLANK('Item List'!K8),0,'Item List'!K8)</f>
        <v>21235</v>
      </c>
      <c r="E10" s="145">
        <f>IF(ISBLANK('Item List'!L8),0,'Item List'!L8)</f>
        <v>3</v>
      </c>
      <c r="F10" s="145">
        <f t="shared" si="14"/>
        <v>63705</v>
      </c>
      <c r="G10" s="167">
        <v>3.07</v>
      </c>
      <c r="H10" s="102">
        <f t="shared" si="15"/>
        <v>65191.45</v>
      </c>
      <c r="I10" s="168"/>
      <c r="J10" s="102">
        <f t="shared" si="0"/>
        <v>0</v>
      </c>
      <c r="K10" s="168"/>
      <c r="L10" s="102">
        <f t="shared" si="1"/>
        <v>0</v>
      </c>
      <c r="M10" s="168"/>
      <c r="N10" s="102">
        <f t="shared" si="2"/>
        <v>0</v>
      </c>
      <c r="O10" s="168"/>
      <c r="P10" s="102">
        <f t="shared" si="3"/>
        <v>0</v>
      </c>
      <c r="Q10" s="144">
        <f t="shared" si="18"/>
        <v>5</v>
      </c>
      <c r="R10" s="287" t="str">
        <f>IF(ISBLANK('Item List'!B8),"",'Item List'!B8)</f>
        <v>Bituminous Materials (Prime Coat)</v>
      </c>
      <c r="S10" s="287" t="str">
        <f>IF(ISBLANK('Item List'!C8),"",'Item List'!C8)</f>
        <v>Gal</v>
      </c>
      <c r="T10" s="288">
        <f>IF(ISBLANK('Item List'!K8),0,'Item List'!K8)</f>
        <v>21235</v>
      </c>
      <c r="U10" s="145">
        <f>IF(ISBLANK('Item List'!L8),0,'Item List'!L8)</f>
        <v>3</v>
      </c>
      <c r="V10" s="145">
        <f t="shared" si="4"/>
        <v>63705</v>
      </c>
      <c r="W10" s="168"/>
      <c r="X10" s="102">
        <f t="shared" si="5"/>
        <v>0</v>
      </c>
      <c r="Y10" s="168"/>
      <c r="Z10" s="102">
        <f t="shared" si="5"/>
        <v>0</v>
      </c>
      <c r="AA10" s="168"/>
      <c r="AB10" s="102">
        <f t="shared" si="6"/>
        <v>0</v>
      </c>
      <c r="AC10" s="168"/>
      <c r="AD10" s="102">
        <f t="shared" si="7"/>
        <v>0</v>
      </c>
      <c r="AE10" s="144">
        <f t="shared" si="19"/>
        <v>5</v>
      </c>
      <c r="AF10" s="287" t="str">
        <f>IF(ISBLANK('Item List'!B8),"",'Item List'!B8)</f>
        <v>Bituminous Materials (Prime Coat)</v>
      </c>
      <c r="AG10" s="287" t="str">
        <f>IF(ISBLANK('Item List'!C8),"",'Item List'!C8)</f>
        <v>Gal</v>
      </c>
      <c r="AH10" s="288">
        <f>IF(ISBLANK('Item List'!K8),0,'Item List'!K8)</f>
        <v>21235</v>
      </c>
      <c r="AI10" s="145">
        <f>IF(ISBLANK('Item List'!L8),0,'Item List'!L8)</f>
        <v>3</v>
      </c>
      <c r="AJ10" s="145">
        <f t="shared" si="16"/>
        <v>63705</v>
      </c>
      <c r="AK10" s="168"/>
      <c r="AL10" s="102">
        <f t="shared" si="8"/>
        <v>0</v>
      </c>
      <c r="AM10" s="168"/>
      <c r="AN10" s="102">
        <f t="shared" si="9"/>
        <v>0</v>
      </c>
      <c r="AO10" s="168"/>
      <c r="AP10" s="102">
        <f t="shared" si="10"/>
        <v>0</v>
      </c>
      <c r="AQ10" s="168"/>
      <c r="AR10" s="102">
        <f t="shared" si="11"/>
        <v>0</v>
      </c>
      <c r="AS10" s="168"/>
      <c r="AT10" s="102">
        <f t="shared" si="12"/>
        <v>0</v>
      </c>
      <c r="AU10" s="168"/>
      <c r="AV10" s="102"/>
    </row>
    <row r="11" spans="1:48" s="224" customFormat="1" ht="24" customHeight="1" x14ac:dyDescent="0.2">
      <c r="A11" s="144">
        <f t="shared" si="17"/>
        <v>6</v>
      </c>
      <c r="B11" s="287" t="str">
        <f>IF(ISBLANK('Item List'!B9),"",'Item List'!B9)</f>
        <v>Aggregate (Prime Coat)</v>
      </c>
      <c r="C11" s="287" t="str">
        <f>IF(ISBLANK('Item List'!C9),"",'Item List'!C9)</f>
        <v>Tons</v>
      </c>
      <c r="D11" s="288">
        <f>IF(ISBLANK('Item List'!K9),0,'Item List'!K9)</f>
        <v>2123</v>
      </c>
      <c r="E11" s="145">
        <f>IF(ISBLANK('Item List'!L9),0,'Item List'!L9)</f>
        <v>10</v>
      </c>
      <c r="F11" s="145">
        <f t="shared" si="14"/>
        <v>21230</v>
      </c>
      <c r="G11" s="167">
        <v>0.01</v>
      </c>
      <c r="H11" s="102">
        <f t="shared" si="15"/>
        <v>21.23</v>
      </c>
      <c r="I11" s="168"/>
      <c r="J11" s="102">
        <f t="shared" si="0"/>
        <v>0</v>
      </c>
      <c r="K11" s="168"/>
      <c r="L11" s="102">
        <f t="shared" si="1"/>
        <v>0</v>
      </c>
      <c r="M11" s="168"/>
      <c r="N11" s="102">
        <f t="shared" si="2"/>
        <v>0</v>
      </c>
      <c r="O11" s="168"/>
      <c r="P11" s="102">
        <f t="shared" si="3"/>
        <v>0</v>
      </c>
      <c r="Q11" s="144">
        <f t="shared" si="18"/>
        <v>6</v>
      </c>
      <c r="R11" s="287" t="str">
        <f>IF(ISBLANK('Item List'!B9),"",'Item List'!B9)</f>
        <v>Aggregate (Prime Coat)</v>
      </c>
      <c r="S11" s="287" t="str">
        <f>IF(ISBLANK('Item List'!C9),"",'Item List'!C9)</f>
        <v>Tons</v>
      </c>
      <c r="T11" s="288">
        <f>IF(ISBLANK('Item List'!K9),0,'Item List'!K9)</f>
        <v>2123</v>
      </c>
      <c r="U11" s="145">
        <f>IF(ISBLANK('Item List'!L9),0,'Item List'!L9)</f>
        <v>10</v>
      </c>
      <c r="V11" s="145">
        <f t="shared" si="4"/>
        <v>21230</v>
      </c>
      <c r="W11" s="168"/>
      <c r="X11" s="102">
        <f t="shared" si="5"/>
        <v>0</v>
      </c>
      <c r="Y11" s="168"/>
      <c r="Z11" s="102">
        <f t="shared" si="5"/>
        <v>0</v>
      </c>
      <c r="AA11" s="168"/>
      <c r="AB11" s="102">
        <f t="shared" si="6"/>
        <v>0</v>
      </c>
      <c r="AC11" s="168"/>
      <c r="AD11" s="102">
        <f t="shared" si="7"/>
        <v>0</v>
      </c>
      <c r="AE11" s="144">
        <f t="shared" si="19"/>
        <v>6</v>
      </c>
      <c r="AF11" s="287" t="str">
        <f>IF(ISBLANK('Item List'!B9),"",'Item List'!B9)</f>
        <v>Aggregate (Prime Coat)</v>
      </c>
      <c r="AG11" s="287" t="str">
        <f>IF(ISBLANK('Item List'!C9),"",'Item List'!C9)</f>
        <v>Tons</v>
      </c>
      <c r="AH11" s="288">
        <f>IF(ISBLANK('Item List'!K9),0,'Item List'!K9)</f>
        <v>2123</v>
      </c>
      <c r="AI11" s="145">
        <f>IF(ISBLANK('Item List'!L9),0,'Item List'!L9)</f>
        <v>10</v>
      </c>
      <c r="AJ11" s="145">
        <f t="shared" si="16"/>
        <v>21230</v>
      </c>
      <c r="AK11" s="168"/>
      <c r="AL11" s="102">
        <f t="shared" si="8"/>
        <v>0</v>
      </c>
      <c r="AM11" s="168"/>
      <c r="AN11" s="102">
        <f t="shared" si="9"/>
        <v>0</v>
      </c>
      <c r="AO11" s="168"/>
      <c r="AP11" s="102">
        <f t="shared" si="10"/>
        <v>0</v>
      </c>
      <c r="AQ11" s="168"/>
      <c r="AR11" s="102">
        <f t="shared" si="11"/>
        <v>0</v>
      </c>
      <c r="AS11" s="168"/>
      <c r="AT11" s="102">
        <f t="shared" si="12"/>
        <v>0</v>
      </c>
      <c r="AU11" s="168"/>
      <c r="AV11" s="102">
        <f t="shared" si="13"/>
        <v>0</v>
      </c>
    </row>
    <row r="12" spans="1:48" s="224" customFormat="1" ht="24" customHeight="1" x14ac:dyDescent="0.2">
      <c r="A12" s="144">
        <f t="shared" si="17"/>
        <v>7</v>
      </c>
      <c r="B12" s="287" t="str">
        <f>IF(ISBLANK('Item List'!B10),"",'Item List'!B10)</f>
        <v>Hot-Mix Asphalt Binder Course, IL-9.5, N70, 1.25</v>
      </c>
      <c r="C12" s="287" t="str">
        <f>IF(ISBLANK('Item List'!C10),"",'Item List'!C10)</f>
        <v>Tons</v>
      </c>
      <c r="D12" s="288">
        <f>IF(ISBLANK('Item List'!K10),0,'Item List'!K10)</f>
        <v>10300</v>
      </c>
      <c r="E12" s="145">
        <f>IF(ISBLANK('Item List'!L10),0,'Item List'!L10)</f>
        <v>100</v>
      </c>
      <c r="F12" s="145">
        <f t="shared" si="14"/>
        <v>1030000</v>
      </c>
      <c r="G12" s="167">
        <v>83.26</v>
      </c>
      <c r="H12" s="102">
        <f t="shared" si="15"/>
        <v>857578</v>
      </c>
      <c r="I12" s="168"/>
      <c r="J12" s="102">
        <f t="shared" si="0"/>
        <v>0</v>
      </c>
      <c r="K12" s="168"/>
      <c r="L12" s="102">
        <f t="shared" si="1"/>
        <v>0</v>
      </c>
      <c r="M12" s="168"/>
      <c r="N12" s="102">
        <f t="shared" si="2"/>
        <v>0</v>
      </c>
      <c r="O12" s="168"/>
      <c r="P12" s="102">
        <f t="shared" si="3"/>
        <v>0</v>
      </c>
      <c r="Q12" s="144">
        <f t="shared" si="18"/>
        <v>7</v>
      </c>
      <c r="R12" s="287" t="str">
        <f>IF(ISBLANK('Item List'!B10),"",'Item List'!B10)</f>
        <v>Hot-Mix Asphalt Binder Course, IL-9.5, N70, 1.25</v>
      </c>
      <c r="S12" s="287" t="str">
        <f>IF(ISBLANK('Item List'!C10),"",'Item List'!C10)</f>
        <v>Tons</v>
      </c>
      <c r="T12" s="288">
        <f>IF(ISBLANK('Item List'!K10),0,'Item List'!K10)</f>
        <v>10300</v>
      </c>
      <c r="U12" s="145">
        <f>IF(ISBLANK('Item List'!L10),0,'Item List'!L10)</f>
        <v>100</v>
      </c>
      <c r="V12" s="145">
        <f t="shared" si="4"/>
        <v>1030000</v>
      </c>
      <c r="W12" s="168"/>
      <c r="X12" s="102">
        <f t="shared" si="5"/>
        <v>0</v>
      </c>
      <c r="Y12" s="168"/>
      <c r="Z12" s="102">
        <f t="shared" si="5"/>
        <v>0</v>
      </c>
      <c r="AA12" s="168"/>
      <c r="AB12" s="102">
        <f t="shared" si="6"/>
        <v>0</v>
      </c>
      <c r="AC12" s="168"/>
      <c r="AD12" s="102">
        <f t="shared" si="7"/>
        <v>0</v>
      </c>
      <c r="AE12" s="144">
        <f t="shared" si="19"/>
        <v>7</v>
      </c>
      <c r="AF12" s="287" t="str">
        <f>IF(ISBLANK('Item List'!B10),"",'Item List'!B10)</f>
        <v>Hot-Mix Asphalt Binder Course, IL-9.5, N70, 1.25</v>
      </c>
      <c r="AG12" s="287" t="str">
        <f>IF(ISBLANK('Item List'!C10),"",'Item List'!C10)</f>
        <v>Tons</v>
      </c>
      <c r="AH12" s="288">
        <f>IF(ISBLANK('Item List'!K10),0,'Item List'!K10)</f>
        <v>10300</v>
      </c>
      <c r="AI12" s="145">
        <f>IF(ISBLANK('Item List'!L10),0,'Item List'!L10)</f>
        <v>100</v>
      </c>
      <c r="AJ12" s="145">
        <f t="shared" si="16"/>
        <v>1030000</v>
      </c>
      <c r="AK12" s="168"/>
      <c r="AL12" s="102">
        <f t="shared" si="8"/>
        <v>0</v>
      </c>
      <c r="AM12" s="168"/>
      <c r="AN12" s="102">
        <f t="shared" si="9"/>
        <v>0</v>
      </c>
      <c r="AO12" s="168"/>
      <c r="AP12" s="102">
        <f t="shared" si="10"/>
        <v>0</v>
      </c>
      <c r="AQ12" s="168"/>
      <c r="AR12" s="102">
        <f t="shared" si="11"/>
        <v>0</v>
      </c>
      <c r="AS12" s="168"/>
      <c r="AT12" s="102">
        <f t="shared" si="12"/>
        <v>0</v>
      </c>
      <c r="AU12" s="168"/>
      <c r="AV12" s="102">
        <f t="shared" si="13"/>
        <v>0</v>
      </c>
    </row>
    <row r="13" spans="1:48" s="224" customFormat="1" ht="24" customHeight="1" x14ac:dyDescent="0.2">
      <c r="A13" s="144">
        <f t="shared" si="17"/>
        <v>8</v>
      </c>
      <c r="B13" s="287" t="str">
        <f>IF(ISBLANK('Item List'!B11),"",'Item List'!B11)</f>
        <v>Hot-Mix Asphalt Binder Course, IL-19.0, N70, 2.5"</v>
      </c>
      <c r="C13" s="287" t="str">
        <f>IF(ISBLANK('Item List'!C11),"",'Item List'!C11)</f>
        <v>Tons</v>
      </c>
      <c r="D13" s="288">
        <f>IF(ISBLANK('Item List'!K11),0,'Item List'!K11)</f>
        <v>12450</v>
      </c>
      <c r="E13" s="145">
        <f>IF(ISBLANK('Item List'!L11),0,'Item List'!L11)</f>
        <v>80</v>
      </c>
      <c r="F13" s="145">
        <f t="shared" si="14"/>
        <v>996000</v>
      </c>
      <c r="G13" s="167">
        <v>82.76</v>
      </c>
      <c r="H13" s="102">
        <f t="shared" si="15"/>
        <v>1030362.0000000001</v>
      </c>
      <c r="I13" s="168"/>
      <c r="J13" s="102">
        <f t="shared" si="0"/>
        <v>0</v>
      </c>
      <c r="K13" s="168"/>
      <c r="L13" s="102">
        <f t="shared" si="1"/>
        <v>0</v>
      </c>
      <c r="M13" s="168"/>
      <c r="N13" s="102">
        <f t="shared" si="2"/>
        <v>0</v>
      </c>
      <c r="O13" s="168"/>
      <c r="P13" s="102">
        <f t="shared" si="3"/>
        <v>0</v>
      </c>
      <c r="Q13" s="144">
        <f t="shared" si="18"/>
        <v>8</v>
      </c>
      <c r="R13" s="287" t="str">
        <f>IF(ISBLANK('Item List'!B11),"",'Item List'!B11)</f>
        <v>Hot-Mix Asphalt Binder Course, IL-19.0, N70, 2.5"</v>
      </c>
      <c r="S13" s="287" t="str">
        <f>IF(ISBLANK('Item List'!C11),"",'Item List'!C11)</f>
        <v>Tons</v>
      </c>
      <c r="T13" s="288">
        <f>IF(ISBLANK('Item List'!K11),0,'Item List'!K11)</f>
        <v>12450</v>
      </c>
      <c r="U13" s="145">
        <f>IF(ISBLANK('Item List'!L11),0,'Item List'!L11)</f>
        <v>80</v>
      </c>
      <c r="V13" s="145">
        <f t="shared" si="4"/>
        <v>996000</v>
      </c>
      <c r="W13" s="168"/>
      <c r="X13" s="102">
        <f t="shared" si="5"/>
        <v>0</v>
      </c>
      <c r="Y13" s="168"/>
      <c r="Z13" s="102">
        <f t="shared" si="5"/>
        <v>0</v>
      </c>
      <c r="AA13" s="168"/>
      <c r="AB13" s="102">
        <f t="shared" si="6"/>
        <v>0</v>
      </c>
      <c r="AC13" s="168"/>
      <c r="AD13" s="102">
        <f t="shared" si="7"/>
        <v>0</v>
      </c>
      <c r="AE13" s="144">
        <f t="shared" si="19"/>
        <v>8</v>
      </c>
      <c r="AF13" s="287" t="str">
        <f>IF(ISBLANK('Item List'!B11),"",'Item List'!B11)</f>
        <v>Hot-Mix Asphalt Binder Course, IL-19.0, N70, 2.5"</v>
      </c>
      <c r="AG13" s="287" t="str">
        <f>IF(ISBLANK('Item List'!C11),"",'Item List'!C11)</f>
        <v>Tons</v>
      </c>
      <c r="AH13" s="288">
        <f>IF(ISBLANK('Item List'!K11),0,'Item List'!K11)</f>
        <v>12450</v>
      </c>
      <c r="AI13" s="145">
        <f>IF(ISBLANK('Item List'!L11),0,'Item List'!L11)</f>
        <v>80</v>
      </c>
      <c r="AJ13" s="145">
        <f t="shared" si="16"/>
        <v>996000</v>
      </c>
      <c r="AK13" s="168"/>
      <c r="AL13" s="102">
        <f t="shared" si="8"/>
        <v>0</v>
      </c>
      <c r="AM13" s="168"/>
      <c r="AN13" s="102">
        <f t="shared" si="9"/>
        <v>0</v>
      </c>
      <c r="AO13" s="168"/>
      <c r="AP13" s="102">
        <f t="shared" si="10"/>
        <v>0</v>
      </c>
      <c r="AQ13" s="168"/>
      <c r="AR13" s="102">
        <f t="shared" si="11"/>
        <v>0</v>
      </c>
      <c r="AS13" s="168"/>
      <c r="AT13" s="102">
        <f t="shared" si="12"/>
        <v>0</v>
      </c>
      <c r="AU13" s="168"/>
      <c r="AV13" s="102">
        <f t="shared" si="13"/>
        <v>0</v>
      </c>
    </row>
    <row r="14" spans="1:48" s="224" customFormat="1" ht="24" customHeight="1" x14ac:dyDescent="0.2">
      <c r="A14" s="144">
        <f t="shared" si="17"/>
        <v>9</v>
      </c>
      <c r="B14" s="287" t="str">
        <f>IF(ISBLANK('Item List'!B12),"",'Item List'!B12)</f>
        <v>Hot-Mix Asphalt Surface Course, Mix "D", N70, 2"</v>
      </c>
      <c r="C14" s="287" t="str">
        <f>IF(ISBLANK('Item List'!C12),"",'Item List'!C12)</f>
        <v>Tons</v>
      </c>
      <c r="D14" s="288">
        <f>IF(ISBLANK('Item List'!K12),0,'Item List'!K12)</f>
        <v>25250</v>
      </c>
      <c r="E14" s="145">
        <f>IF(ISBLANK('Item List'!L12),0,'Item List'!L12)</f>
        <v>80</v>
      </c>
      <c r="F14" s="145">
        <f t="shared" si="14"/>
        <v>2020000</v>
      </c>
      <c r="G14" s="167">
        <v>84.23</v>
      </c>
      <c r="H14" s="102">
        <f t="shared" si="15"/>
        <v>2126807.5</v>
      </c>
      <c r="I14" s="168"/>
      <c r="J14" s="102">
        <f t="shared" si="0"/>
        <v>0</v>
      </c>
      <c r="K14" s="168"/>
      <c r="L14" s="102">
        <f t="shared" si="1"/>
        <v>0</v>
      </c>
      <c r="M14" s="168"/>
      <c r="N14" s="102">
        <f t="shared" si="2"/>
        <v>0</v>
      </c>
      <c r="O14" s="168"/>
      <c r="P14" s="102">
        <f t="shared" si="3"/>
        <v>0</v>
      </c>
      <c r="Q14" s="144">
        <f t="shared" si="18"/>
        <v>9</v>
      </c>
      <c r="R14" s="287" t="str">
        <f>IF(ISBLANK('Item List'!B12),"",'Item List'!B12)</f>
        <v>Hot-Mix Asphalt Surface Course, Mix "D", N70, 2"</v>
      </c>
      <c r="S14" s="287" t="str">
        <f>IF(ISBLANK('Item List'!C12),"",'Item List'!C12)</f>
        <v>Tons</v>
      </c>
      <c r="T14" s="288">
        <f>IF(ISBLANK('Item List'!K12),0,'Item List'!K12)</f>
        <v>25250</v>
      </c>
      <c r="U14" s="145">
        <f>IF(ISBLANK('Item List'!L12),0,'Item List'!L12)</f>
        <v>80</v>
      </c>
      <c r="V14" s="145">
        <f t="shared" si="4"/>
        <v>2020000</v>
      </c>
      <c r="W14" s="168"/>
      <c r="X14" s="102">
        <f t="shared" si="5"/>
        <v>0</v>
      </c>
      <c r="Y14" s="168"/>
      <c r="Z14" s="102">
        <f t="shared" si="5"/>
        <v>0</v>
      </c>
      <c r="AA14" s="168"/>
      <c r="AB14" s="102">
        <f t="shared" si="6"/>
        <v>0</v>
      </c>
      <c r="AC14" s="168"/>
      <c r="AD14" s="102">
        <f t="shared" si="7"/>
        <v>0</v>
      </c>
      <c r="AE14" s="144">
        <f t="shared" si="19"/>
        <v>9</v>
      </c>
      <c r="AF14" s="287" t="str">
        <f>IF(ISBLANK('Item List'!B12),"",'Item List'!B12)</f>
        <v>Hot-Mix Asphalt Surface Course, Mix "D", N70, 2"</v>
      </c>
      <c r="AG14" s="287" t="str">
        <f>IF(ISBLANK('Item List'!C12),"",'Item List'!C12)</f>
        <v>Tons</v>
      </c>
      <c r="AH14" s="288">
        <f>IF(ISBLANK('Item List'!K12),0,'Item List'!K12)</f>
        <v>25250</v>
      </c>
      <c r="AI14" s="145">
        <f>IF(ISBLANK('Item List'!L12),0,'Item List'!L12)</f>
        <v>80</v>
      </c>
      <c r="AJ14" s="145">
        <f t="shared" si="16"/>
        <v>2020000</v>
      </c>
      <c r="AK14" s="168"/>
      <c r="AL14" s="102">
        <f t="shared" si="8"/>
        <v>0</v>
      </c>
      <c r="AM14" s="168"/>
      <c r="AN14" s="102">
        <f t="shared" si="9"/>
        <v>0</v>
      </c>
      <c r="AO14" s="168"/>
      <c r="AP14" s="102">
        <f t="shared" si="10"/>
        <v>0</v>
      </c>
      <c r="AQ14" s="168"/>
      <c r="AR14" s="102">
        <f t="shared" si="11"/>
        <v>0</v>
      </c>
      <c r="AS14" s="168"/>
      <c r="AT14" s="102">
        <f t="shared" si="12"/>
        <v>0</v>
      </c>
      <c r="AU14" s="168"/>
      <c r="AV14" s="102">
        <f t="shared" si="13"/>
        <v>0</v>
      </c>
    </row>
    <row r="15" spans="1:48" s="224" customFormat="1" ht="24" customHeight="1" x14ac:dyDescent="0.2">
      <c r="A15" s="144">
        <f t="shared" si="17"/>
        <v>10</v>
      </c>
      <c r="B15" s="287" t="str">
        <f>IF(ISBLANK('Item List'!B13),"",'Item List'!B13)</f>
        <v>Pot Hole Patching</v>
      </c>
      <c r="C15" s="287" t="str">
        <f>IF(ISBLANK('Item List'!C13),"",'Item List'!C13)</f>
        <v>Tons</v>
      </c>
      <c r="D15" s="288">
        <f>IF(ISBLANK('Item List'!K13),0,'Item List'!K13)</f>
        <v>1600</v>
      </c>
      <c r="E15" s="145">
        <f>IF(ISBLANK('Item List'!L13),0,'Item List'!L13)</f>
        <v>300</v>
      </c>
      <c r="F15" s="145">
        <f t="shared" si="14"/>
        <v>480000</v>
      </c>
      <c r="G15" s="167">
        <v>125</v>
      </c>
      <c r="H15" s="102">
        <f t="shared" si="15"/>
        <v>200000</v>
      </c>
      <c r="I15" s="168"/>
      <c r="J15" s="102">
        <f t="shared" si="0"/>
        <v>0</v>
      </c>
      <c r="K15" s="168"/>
      <c r="L15" s="102">
        <f t="shared" si="1"/>
        <v>0</v>
      </c>
      <c r="M15" s="168"/>
      <c r="N15" s="102">
        <f t="shared" si="2"/>
        <v>0</v>
      </c>
      <c r="O15" s="168"/>
      <c r="P15" s="102">
        <f t="shared" si="3"/>
        <v>0</v>
      </c>
      <c r="Q15" s="144">
        <f t="shared" si="18"/>
        <v>10</v>
      </c>
      <c r="R15" s="287" t="str">
        <f>IF(ISBLANK('Item List'!B13),"",'Item List'!B13)</f>
        <v>Pot Hole Patching</v>
      </c>
      <c r="S15" s="287" t="str">
        <f>IF(ISBLANK('Item List'!C13),"",'Item List'!C13)</f>
        <v>Tons</v>
      </c>
      <c r="T15" s="288">
        <f>IF(ISBLANK('Item List'!K13),0,'Item List'!K13)</f>
        <v>1600</v>
      </c>
      <c r="U15" s="145">
        <f>IF(ISBLANK('Item List'!L13),0,'Item List'!L13)</f>
        <v>300</v>
      </c>
      <c r="V15" s="145">
        <f t="shared" si="4"/>
        <v>480000</v>
      </c>
      <c r="W15" s="168"/>
      <c r="X15" s="102">
        <f t="shared" si="5"/>
        <v>0</v>
      </c>
      <c r="Y15" s="168"/>
      <c r="Z15" s="102">
        <f t="shared" si="5"/>
        <v>0</v>
      </c>
      <c r="AA15" s="168"/>
      <c r="AB15" s="102">
        <f t="shared" si="6"/>
        <v>0</v>
      </c>
      <c r="AC15" s="168"/>
      <c r="AD15" s="102">
        <f t="shared" si="7"/>
        <v>0</v>
      </c>
      <c r="AE15" s="144">
        <f t="shared" si="19"/>
        <v>10</v>
      </c>
      <c r="AF15" s="287" t="str">
        <f>IF(ISBLANK('Item List'!B13),"",'Item List'!B13)</f>
        <v>Pot Hole Patching</v>
      </c>
      <c r="AG15" s="287" t="str">
        <f>IF(ISBLANK('Item List'!C13),"",'Item List'!C13)</f>
        <v>Tons</v>
      </c>
      <c r="AH15" s="288">
        <f>IF(ISBLANK('Item List'!K13),0,'Item List'!K13)</f>
        <v>1600</v>
      </c>
      <c r="AI15" s="145">
        <f>IF(ISBLANK('Item List'!L13),0,'Item List'!L13)</f>
        <v>300</v>
      </c>
      <c r="AJ15" s="145">
        <f t="shared" si="16"/>
        <v>480000</v>
      </c>
      <c r="AK15" s="168"/>
      <c r="AL15" s="102">
        <f t="shared" si="8"/>
        <v>0</v>
      </c>
      <c r="AM15" s="168"/>
      <c r="AN15" s="102">
        <f t="shared" si="9"/>
        <v>0</v>
      </c>
      <c r="AO15" s="168"/>
      <c r="AP15" s="102">
        <f t="shared" si="10"/>
        <v>0</v>
      </c>
      <c r="AQ15" s="168"/>
      <c r="AR15" s="102">
        <f t="shared" si="11"/>
        <v>0</v>
      </c>
      <c r="AS15" s="168"/>
      <c r="AT15" s="102">
        <f t="shared" si="12"/>
        <v>0</v>
      </c>
      <c r="AU15" s="168"/>
      <c r="AV15" s="102">
        <f t="shared" si="13"/>
        <v>0</v>
      </c>
    </row>
    <row r="16" spans="1:48" ht="24" customHeight="1" x14ac:dyDescent="0.2">
      <c r="A16" s="144">
        <f t="shared" si="17"/>
        <v>11</v>
      </c>
      <c r="B16" s="287" t="str">
        <f>IF(ISBLANK('Item List'!B14),"",'Item List'!B14)</f>
        <v>Pavement Fabric</v>
      </c>
      <c r="C16" s="287" t="str">
        <f>IF(ISBLANK('Item List'!C14),"",'Item List'!C14)</f>
        <v>S.Y.</v>
      </c>
      <c r="D16" s="288">
        <f>IF(ISBLANK('Item List'!K14),0,'Item List'!K14)</f>
        <v>122000</v>
      </c>
      <c r="E16" s="145">
        <f>IF(ISBLANK('Item List'!L14),0,'Item List'!L14)</f>
        <v>10</v>
      </c>
      <c r="F16" s="145">
        <f t="shared" si="14"/>
        <v>1220000</v>
      </c>
      <c r="G16" s="167">
        <v>6.31</v>
      </c>
      <c r="H16" s="102">
        <f t="shared" si="15"/>
        <v>769820</v>
      </c>
      <c r="I16" s="169"/>
      <c r="J16" s="102">
        <f t="shared" si="0"/>
        <v>0</v>
      </c>
      <c r="K16" s="169"/>
      <c r="L16" s="102">
        <f t="shared" si="1"/>
        <v>0</v>
      </c>
      <c r="M16" s="169"/>
      <c r="N16" s="102">
        <f t="shared" si="2"/>
        <v>0</v>
      </c>
      <c r="O16" s="169"/>
      <c r="P16" s="102">
        <f t="shared" si="3"/>
        <v>0</v>
      </c>
      <c r="Q16" s="144">
        <f t="shared" si="18"/>
        <v>11</v>
      </c>
      <c r="R16" s="287" t="str">
        <f>IF(ISBLANK('Item List'!B14),"",'Item List'!B14)</f>
        <v>Pavement Fabric</v>
      </c>
      <c r="S16" s="287" t="str">
        <f>IF(ISBLANK('Item List'!C14),"",'Item List'!C14)</f>
        <v>S.Y.</v>
      </c>
      <c r="T16" s="288">
        <f>IF(ISBLANK('Item List'!K14),0,'Item List'!K14)</f>
        <v>122000</v>
      </c>
      <c r="U16" s="145">
        <f>IF(ISBLANK('Item List'!L14),0,'Item List'!L14)</f>
        <v>10</v>
      </c>
      <c r="V16" s="145">
        <f t="shared" si="4"/>
        <v>1220000</v>
      </c>
      <c r="W16" s="169"/>
      <c r="X16" s="102">
        <f t="shared" si="5"/>
        <v>0</v>
      </c>
      <c r="Y16" s="169"/>
      <c r="Z16" s="102">
        <f t="shared" si="5"/>
        <v>0</v>
      </c>
      <c r="AA16" s="169"/>
      <c r="AB16" s="102">
        <f t="shared" si="6"/>
        <v>0</v>
      </c>
      <c r="AC16" s="169"/>
      <c r="AD16" s="102">
        <f t="shared" si="7"/>
        <v>0</v>
      </c>
      <c r="AE16" s="144">
        <f t="shared" si="19"/>
        <v>11</v>
      </c>
      <c r="AF16" s="287" t="str">
        <f>IF(ISBLANK('Item List'!B14),"",'Item List'!B14)</f>
        <v>Pavement Fabric</v>
      </c>
      <c r="AG16" s="287" t="str">
        <f>IF(ISBLANK('Item List'!C14),"",'Item List'!C14)</f>
        <v>S.Y.</v>
      </c>
      <c r="AH16" s="288">
        <f>IF(ISBLANK('Item List'!K14),0,'Item List'!K14)</f>
        <v>122000</v>
      </c>
      <c r="AI16" s="145">
        <f>IF(ISBLANK('Item List'!L14),0,'Item List'!L14)</f>
        <v>10</v>
      </c>
      <c r="AJ16" s="145">
        <f t="shared" si="16"/>
        <v>1220000</v>
      </c>
      <c r="AK16" s="169"/>
      <c r="AL16" s="102">
        <f t="shared" si="8"/>
        <v>0</v>
      </c>
      <c r="AM16" s="169"/>
      <c r="AN16" s="102">
        <f t="shared" si="9"/>
        <v>0</v>
      </c>
      <c r="AO16" s="169"/>
      <c r="AP16" s="102">
        <f t="shared" si="10"/>
        <v>0</v>
      </c>
      <c r="AQ16" s="169"/>
      <c r="AR16" s="102">
        <f t="shared" si="11"/>
        <v>0</v>
      </c>
      <c r="AS16" s="169"/>
      <c r="AT16" s="102">
        <f t="shared" si="12"/>
        <v>0</v>
      </c>
      <c r="AU16" s="169"/>
      <c r="AV16" s="102">
        <f t="shared" si="13"/>
        <v>0</v>
      </c>
    </row>
    <row r="17" spans="1:48" ht="24" customHeight="1" x14ac:dyDescent="0.2">
      <c r="A17" s="144">
        <f t="shared" si="17"/>
        <v>12</v>
      </c>
      <c r="B17" s="287" t="str">
        <f>IF(ISBLANK('Item List'!B15),"",'Item List'!B15)</f>
        <v>P.C.C. Approach Pavement, 6"</v>
      </c>
      <c r="C17" s="287" t="str">
        <f>IF(ISBLANK('Item List'!C15),"",'Item List'!C15)</f>
        <v>S.Y.</v>
      </c>
      <c r="D17" s="288">
        <f>IF(ISBLANK('Item List'!K15),0,'Item List'!K15)</f>
        <v>884</v>
      </c>
      <c r="E17" s="145">
        <f>IF(ISBLANK('Item List'!L15),0,'Item List'!L15)</f>
        <v>80</v>
      </c>
      <c r="F17" s="145">
        <f t="shared" si="14"/>
        <v>70720</v>
      </c>
      <c r="G17" s="167">
        <v>85</v>
      </c>
      <c r="H17" s="102">
        <f t="shared" si="15"/>
        <v>75140</v>
      </c>
      <c r="I17" s="169"/>
      <c r="J17" s="102">
        <f t="shared" si="0"/>
        <v>0</v>
      </c>
      <c r="K17" s="169"/>
      <c r="L17" s="102">
        <f t="shared" si="1"/>
        <v>0</v>
      </c>
      <c r="M17" s="169"/>
      <c r="N17" s="102">
        <f t="shared" si="2"/>
        <v>0</v>
      </c>
      <c r="O17" s="169"/>
      <c r="P17" s="102">
        <f t="shared" si="3"/>
        <v>0</v>
      </c>
      <c r="Q17" s="144">
        <f t="shared" si="18"/>
        <v>12</v>
      </c>
      <c r="R17" s="287" t="str">
        <f>IF(ISBLANK('Item List'!B15),"",'Item List'!B15)</f>
        <v>P.C.C. Approach Pavement, 6"</v>
      </c>
      <c r="S17" s="287" t="str">
        <f>IF(ISBLANK('Item List'!C15),"",'Item List'!C15)</f>
        <v>S.Y.</v>
      </c>
      <c r="T17" s="288">
        <f>IF(ISBLANK('Item List'!K15),0,'Item List'!K15)</f>
        <v>884</v>
      </c>
      <c r="U17" s="145">
        <f>IF(ISBLANK('Item List'!L15),0,'Item List'!L15)</f>
        <v>80</v>
      </c>
      <c r="V17" s="145">
        <f t="shared" si="4"/>
        <v>70720</v>
      </c>
      <c r="W17" s="169"/>
      <c r="X17" s="102">
        <f t="shared" si="5"/>
        <v>0</v>
      </c>
      <c r="Y17" s="169"/>
      <c r="Z17" s="102">
        <f t="shared" si="5"/>
        <v>0</v>
      </c>
      <c r="AA17" s="169"/>
      <c r="AB17" s="102">
        <f t="shared" si="6"/>
        <v>0</v>
      </c>
      <c r="AC17" s="169"/>
      <c r="AD17" s="102">
        <f t="shared" si="7"/>
        <v>0</v>
      </c>
      <c r="AE17" s="144">
        <f t="shared" si="19"/>
        <v>12</v>
      </c>
      <c r="AF17" s="287" t="str">
        <f>IF(ISBLANK('Item List'!B15),"",'Item List'!B15)</f>
        <v>P.C.C. Approach Pavement, 6"</v>
      </c>
      <c r="AG17" s="287" t="str">
        <f>IF(ISBLANK('Item List'!C15),"",'Item List'!C15)</f>
        <v>S.Y.</v>
      </c>
      <c r="AH17" s="288">
        <f>IF(ISBLANK('Item List'!K15),0,'Item List'!K15)</f>
        <v>884</v>
      </c>
      <c r="AI17" s="145">
        <f>IF(ISBLANK('Item List'!L15),0,'Item List'!L15)</f>
        <v>80</v>
      </c>
      <c r="AJ17" s="145">
        <f t="shared" si="16"/>
        <v>70720</v>
      </c>
      <c r="AK17" s="169"/>
      <c r="AL17" s="102">
        <f t="shared" si="8"/>
        <v>0</v>
      </c>
      <c r="AM17" s="169"/>
      <c r="AN17" s="102">
        <f t="shared" si="9"/>
        <v>0</v>
      </c>
      <c r="AO17" s="169"/>
      <c r="AP17" s="102">
        <f t="shared" si="10"/>
        <v>0</v>
      </c>
      <c r="AQ17" s="169"/>
      <c r="AR17" s="102">
        <f t="shared" si="11"/>
        <v>0</v>
      </c>
      <c r="AS17" s="169"/>
      <c r="AT17" s="102">
        <f t="shared" si="12"/>
        <v>0</v>
      </c>
      <c r="AU17" s="169"/>
      <c r="AV17" s="102">
        <f t="shared" si="13"/>
        <v>0</v>
      </c>
    </row>
    <row r="18" spans="1:48" ht="24" customHeight="1" x14ac:dyDescent="0.2">
      <c r="A18" s="144">
        <f t="shared" si="17"/>
        <v>13</v>
      </c>
      <c r="B18" s="287" t="str">
        <f>IF(ISBLANK('Item List'!B16),"",'Item List'!B16)</f>
        <v>P.C.C. Approach Pavement, 8"</v>
      </c>
      <c r="C18" s="287" t="str">
        <f>IF(ISBLANK('Item List'!C16),"",'Item List'!C16)</f>
        <v>S.Y.</v>
      </c>
      <c r="D18" s="288">
        <f>IF(ISBLANK('Item List'!K16),0,'Item List'!K16)</f>
        <v>678</v>
      </c>
      <c r="E18" s="145">
        <f>IF(ISBLANK('Item List'!L16),0,'Item List'!L16)</f>
        <v>95</v>
      </c>
      <c r="F18" s="145">
        <f t="shared" si="14"/>
        <v>64410</v>
      </c>
      <c r="G18" s="167">
        <v>95</v>
      </c>
      <c r="H18" s="102">
        <f t="shared" si="15"/>
        <v>64410</v>
      </c>
      <c r="I18" s="169"/>
      <c r="J18" s="102">
        <f t="shared" si="0"/>
        <v>0</v>
      </c>
      <c r="K18" s="169"/>
      <c r="L18" s="102">
        <f t="shared" si="1"/>
        <v>0</v>
      </c>
      <c r="M18" s="169"/>
      <c r="N18" s="102">
        <f t="shared" si="2"/>
        <v>0</v>
      </c>
      <c r="O18" s="169"/>
      <c r="P18" s="102">
        <f t="shared" si="3"/>
        <v>0</v>
      </c>
      <c r="Q18" s="144">
        <f t="shared" si="18"/>
        <v>13</v>
      </c>
      <c r="R18" s="287" t="str">
        <f>IF(ISBLANK('Item List'!B16),"",'Item List'!B16)</f>
        <v>P.C.C. Approach Pavement, 8"</v>
      </c>
      <c r="S18" s="287" t="str">
        <f>IF(ISBLANK('Item List'!C16),"",'Item List'!C16)</f>
        <v>S.Y.</v>
      </c>
      <c r="T18" s="288">
        <f>IF(ISBLANK('Item List'!K16),0,'Item List'!K16)</f>
        <v>678</v>
      </c>
      <c r="U18" s="145">
        <f>IF(ISBLANK('Item List'!L16),0,'Item List'!L16)</f>
        <v>95</v>
      </c>
      <c r="V18" s="145">
        <f t="shared" si="4"/>
        <v>64410</v>
      </c>
      <c r="W18" s="169"/>
      <c r="X18" s="102">
        <f t="shared" si="5"/>
        <v>0</v>
      </c>
      <c r="Y18" s="169"/>
      <c r="Z18" s="102">
        <f t="shared" si="5"/>
        <v>0</v>
      </c>
      <c r="AA18" s="169"/>
      <c r="AB18" s="102">
        <f t="shared" si="6"/>
        <v>0</v>
      </c>
      <c r="AC18" s="169"/>
      <c r="AD18" s="102">
        <f t="shared" si="7"/>
        <v>0</v>
      </c>
      <c r="AE18" s="144">
        <f t="shared" si="19"/>
        <v>13</v>
      </c>
      <c r="AF18" s="287" t="str">
        <f>IF(ISBLANK('Item List'!B16),"",'Item List'!B16)</f>
        <v>P.C.C. Approach Pavement, 8"</v>
      </c>
      <c r="AG18" s="287" t="str">
        <f>IF(ISBLANK('Item List'!C16),"",'Item List'!C16)</f>
        <v>S.Y.</v>
      </c>
      <c r="AH18" s="288">
        <f>IF(ISBLANK('Item List'!K16),0,'Item List'!K16)</f>
        <v>678</v>
      </c>
      <c r="AI18" s="145">
        <f>IF(ISBLANK('Item List'!L16),0,'Item List'!L16)</f>
        <v>95</v>
      </c>
      <c r="AJ18" s="145">
        <f t="shared" si="16"/>
        <v>64410</v>
      </c>
      <c r="AK18" s="169"/>
      <c r="AL18" s="102">
        <f t="shared" si="8"/>
        <v>0</v>
      </c>
      <c r="AM18" s="169"/>
      <c r="AN18" s="102">
        <f t="shared" si="9"/>
        <v>0</v>
      </c>
      <c r="AO18" s="169"/>
      <c r="AP18" s="102">
        <f t="shared" si="10"/>
        <v>0</v>
      </c>
      <c r="AQ18" s="169"/>
      <c r="AR18" s="102">
        <f t="shared" si="11"/>
        <v>0</v>
      </c>
      <c r="AS18" s="169"/>
      <c r="AT18" s="102">
        <f t="shared" si="12"/>
        <v>0</v>
      </c>
      <c r="AU18" s="169"/>
      <c r="AV18" s="102">
        <f t="shared" si="13"/>
        <v>0</v>
      </c>
    </row>
    <row r="19" spans="1:48" ht="24" customHeight="1" x14ac:dyDescent="0.2">
      <c r="A19" s="144">
        <f t="shared" si="17"/>
        <v>14</v>
      </c>
      <c r="B19" s="287" t="str">
        <f>IF(ISBLANK('Item List'!B17),"",'Item List'!B17)</f>
        <v>P.C.C. Sidewalk, 4"</v>
      </c>
      <c r="C19" s="287" t="str">
        <f>IF(ISBLANK('Item List'!C17),"",'Item List'!C17)</f>
        <v>S.F.</v>
      </c>
      <c r="D19" s="288">
        <f>IF(ISBLANK('Item List'!K17),0,'Item List'!K17)</f>
        <v>33050</v>
      </c>
      <c r="E19" s="145">
        <f>IF(ISBLANK('Item List'!L17),0,'Item List'!L17)</f>
        <v>9</v>
      </c>
      <c r="F19" s="145">
        <f t="shared" si="14"/>
        <v>297450</v>
      </c>
      <c r="G19" s="167">
        <v>8.5</v>
      </c>
      <c r="H19" s="102">
        <f t="shared" si="15"/>
        <v>280925</v>
      </c>
      <c r="I19" s="169"/>
      <c r="J19" s="102">
        <f t="shared" si="0"/>
        <v>0</v>
      </c>
      <c r="K19" s="169"/>
      <c r="L19" s="102">
        <f t="shared" si="1"/>
        <v>0</v>
      </c>
      <c r="M19" s="169"/>
      <c r="N19" s="102">
        <f t="shared" si="2"/>
        <v>0</v>
      </c>
      <c r="O19" s="169"/>
      <c r="P19" s="102">
        <f t="shared" si="3"/>
        <v>0</v>
      </c>
      <c r="Q19" s="144">
        <f t="shared" si="18"/>
        <v>14</v>
      </c>
      <c r="R19" s="287" t="str">
        <f>IF(ISBLANK('Item List'!B17),"",'Item List'!B17)</f>
        <v>P.C.C. Sidewalk, 4"</v>
      </c>
      <c r="S19" s="287" t="str">
        <f>IF(ISBLANK('Item List'!C17),"",'Item List'!C17)</f>
        <v>S.F.</v>
      </c>
      <c r="T19" s="288">
        <f>IF(ISBLANK('Item List'!K17),0,'Item List'!K17)</f>
        <v>33050</v>
      </c>
      <c r="U19" s="145">
        <f>IF(ISBLANK('Item List'!L17),0,'Item List'!L17)</f>
        <v>9</v>
      </c>
      <c r="V19" s="145">
        <f t="shared" si="4"/>
        <v>297450</v>
      </c>
      <c r="W19" s="169"/>
      <c r="X19" s="102">
        <f t="shared" si="5"/>
        <v>0</v>
      </c>
      <c r="Y19" s="169"/>
      <c r="Z19" s="102">
        <f t="shared" si="5"/>
        <v>0</v>
      </c>
      <c r="AA19" s="169"/>
      <c r="AB19" s="102">
        <f t="shared" si="6"/>
        <v>0</v>
      </c>
      <c r="AC19" s="169"/>
      <c r="AD19" s="102">
        <f t="shared" si="7"/>
        <v>0</v>
      </c>
      <c r="AE19" s="144">
        <f t="shared" si="19"/>
        <v>14</v>
      </c>
      <c r="AF19" s="287" t="str">
        <f>IF(ISBLANK('Item List'!B17),"",'Item List'!B17)</f>
        <v>P.C.C. Sidewalk, 4"</v>
      </c>
      <c r="AG19" s="287" t="str">
        <f>IF(ISBLANK('Item List'!C17),"",'Item List'!C17)</f>
        <v>S.F.</v>
      </c>
      <c r="AH19" s="288">
        <f>IF(ISBLANK('Item List'!K17),0,'Item List'!K17)</f>
        <v>33050</v>
      </c>
      <c r="AI19" s="145">
        <f>IF(ISBLANK('Item List'!L17),0,'Item List'!L17)</f>
        <v>9</v>
      </c>
      <c r="AJ19" s="145">
        <f t="shared" si="16"/>
        <v>297450</v>
      </c>
      <c r="AK19" s="169"/>
      <c r="AL19" s="102">
        <f t="shared" si="8"/>
        <v>0</v>
      </c>
      <c r="AM19" s="169"/>
      <c r="AN19" s="102">
        <f t="shared" si="9"/>
        <v>0</v>
      </c>
      <c r="AO19" s="169"/>
      <c r="AP19" s="102">
        <f t="shared" si="10"/>
        <v>0</v>
      </c>
      <c r="AQ19" s="169"/>
      <c r="AR19" s="102">
        <f t="shared" si="11"/>
        <v>0</v>
      </c>
      <c r="AS19" s="169"/>
      <c r="AT19" s="102">
        <f t="shared" si="12"/>
        <v>0</v>
      </c>
      <c r="AU19" s="169"/>
      <c r="AV19" s="102">
        <f t="shared" si="13"/>
        <v>0</v>
      </c>
    </row>
    <row r="20" spans="1:48" ht="24" customHeight="1" x14ac:dyDescent="0.2">
      <c r="A20" s="144">
        <f t="shared" si="17"/>
        <v>15</v>
      </c>
      <c r="B20" s="287" t="str">
        <f>IF(ISBLANK('Item List'!B18),"",'Item List'!B18)</f>
        <v>Detectable Warnings, ADA Ramps</v>
      </c>
      <c r="C20" s="287" t="str">
        <f>IF(ISBLANK('Item List'!C18),"",'Item List'!C18)</f>
        <v>S.F.</v>
      </c>
      <c r="D20" s="288">
        <f>IF(ISBLANK('Item List'!K18),0,'Item List'!K18)</f>
        <v>670</v>
      </c>
      <c r="E20" s="145">
        <f>IF(ISBLANK('Item List'!L18),0,'Item List'!L18)</f>
        <v>30</v>
      </c>
      <c r="F20" s="145">
        <f t="shared" si="14"/>
        <v>20100</v>
      </c>
      <c r="G20" s="167">
        <v>25</v>
      </c>
      <c r="H20" s="102">
        <f t="shared" si="15"/>
        <v>16750</v>
      </c>
      <c r="I20" s="169"/>
      <c r="J20" s="102">
        <f t="shared" si="0"/>
        <v>0</v>
      </c>
      <c r="K20" s="169"/>
      <c r="L20" s="102">
        <f t="shared" si="1"/>
        <v>0</v>
      </c>
      <c r="M20" s="169"/>
      <c r="N20" s="102">
        <f t="shared" si="2"/>
        <v>0</v>
      </c>
      <c r="O20" s="169"/>
      <c r="P20" s="102">
        <f t="shared" si="3"/>
        <v>0</v>
      </c>
      <c r="Q20" s="144">
        <f t="shared" si="18"/>
        <v>15</v>
      </c>
      <c r="R20" s="287" t="str">
        <f>IF(ISBLANK('Item List'!B18),"",'Item List'!B18)</f>
        <v>Detectable Warnings, ADA Ramps</v>
      </c>
      <c r="S20" s="287" t="str">
        <f>IF(ISBLANK('Item List'!C18),"",'Item List'!C18)</f>
        <v>S.F.</v>
      </c>
      <c r="T20" s="288">
        <f>IF(ISBLANK('Item List'!K18),0,'Item List'!K18)</f>
        <v>670</v>
      </c>
      <c r="U20" s="145">
        <f>IF(ISBLANK('Item List'!L18),0,'Item List'!L18)</f>
        <v>30</v>
      </c>
      <c r="V20" s="145">
        <f t="shared" si="4"/>
        <v>20100</v>
      </c>
      <c r="W20" s="169"/>
      <c r="X20" s="102">
        <f t="shared" si="5"/>
        <v>0</v>
      </c>
      <c r="Y20" s="169"/>
      <c r="Z20" s="102">
        <f t="shared" si="5"/>
        <v>0</v>
      </c>
      <c r="AA20" s="169"/>
      <c r="AB20" s="102">
        <f t="shared" si="6"/>
        <v>0</v>
      </c>
      <c r="AC20" s="169"/>
      <c r="AD20" s="102">
        <f t="shared" si="7"/>
        <v>0</v>
      </c>
      <c r="AE20" s="144">
        <f t="shared" si="19"/>
        <v>15</v>
      </c>
      <c r="AF20" s="287" t="str">
        <f>IF(ISBLANK('Item List'!B18),"",'Item List'!B18)</f>
        <v>Detectable Warnings, ADA Ramps</v>
      </c>
      <c r="AG20" s="287" t="str">
        <f>IF(ISBLANK('Item List'!C18),"",'Item List'!C18)</f>
        <v>S.F.</v>
      </c>
      <c r="AH20" s="288">
        <f>IF(ISBLANK('Item List'!K18),0,'Item List'!K18)</f>
        <v>670</v>
      </c>
      <c r="AI20" s="145">
        <f>IF(ISBLANK('Item List'!L18),0,'Item List'!L18)</f>
        <v>30</v>
      </c>
      <c r="AJ20" s="145">
        <f t="shared" si="16"/>
        <v>20100</v>
      </c>
      <c r="AK20" s="169"/>
      <c r="AL20" s="102">
        <f t="shared" si="8"/>
        <v>0</v>
      </c>
      <c r="AM20" s="169"/>
      <c r="AN20" s="102">
        <f t="shared" si="9"/>
        <v>0</v>
      </c>
      <c r="AO20" s="169"/>
      <c r="AP20" s="102">
        <f t="shared" si="10"/>
        <v>0</v>
      </c>
      <c r="AQ20" s="169"/>
      <c r="AR20" s="102">
        <f t="shared" si="11"/>
        <v>0</v>
      </c>
      <c r="AS20" s="169"/>
      <c r="AT20" s="102">
        <f t="shared" si="12"/>
        <v>0</v>
      </c>
      <c r="AU20" s="169"/>
      <c r="AV20" s="102">
        <f t="shared" si="13"/>
        <v>0</v>
      </c>
    </row>
    <row r="21" spans="1:48" ht="24" customHeight="1" x14ac:dyDescent="0.2">
      <c r="A21" s="144">
        <f t="shared" si="17"/>
        <v>16</v>
      </c>
      <c r="B21" s="287" t="str">
        <f>IF(ISBLANK('Item List'!B19),"",'Item List'!B19)</f>
        <v>Class B Patch, Type II, 10"</v>
      </c>
      <c r="C21" s="287" t="str">
        <f>IF(ISBLANK('Item List'!C19),"",'Item List'!C19)</f>
        <v>S.Y.</v>
      </c>
      <c r="D21" s="288">
        <f>IF(ISBLANK('Item List'!K19),0,'Item List'!K19)</f>
        <v>80</v>
      </c>
      <c r="E21" s="145">
        <f>IF(ISBLANK('Item List'!L19),0,'Item List'!L19)</f>
        <v>150</v>
      </c>
      <c r="F21" s="145">
        <f t="shared" si="14"/>
        <v>12000</v>
      </c>
      <c r="G21" s="167">
        <v>225</v>
      </c>
      <c r="H21" s="102">
        <f t="shared" si="15"/>
        <v>18000</v>
      </c>
      <c r="I21" s="169"/>
      <c r="J21" s="102">
        <f t="shared" si="0"/>
        <v>0</v>
      </c>
      <c r="K21" s="169"/>
      <c r="L21" s="102">
        <f t="shared" si="1"/>
        <v>0</v>
      </c>
      <c r="M21" s="169"/>
      <c r="N21" s="102">
        <f t="shared" si="2"/>
        <v>0</v>
      </c>
      <c r="O21" s="169"/>
      <c r="P21" s="102">
        <f t="shared" si="3"/>
        <v>0</v>
      </c>
      <c r="Q21" s="144">
        <f t="shared" si="18"/>
        <v>16</v>
      </c>
      <c r="R21" s="287" t="str">
        <f>IF(ISBLANK('Item List'!B19),"",'Item List'!B19)</f>
        <v>Class B Patch, Type II, 10"</v>
      </c>
      <c r="S21" s="287" t="str">
        <f>IF(ISBLANK('Item List'!C19),"",'Item List'!C19)</f>
        <v>S.Y.</v>
      </c>
      <c r="T21" s="288">
        <f>IF(ISBLANK('Item List'!K19),0,'Item List'!K19)</f>
        <v>80</v>
      </c>
      <c r="U21" s="145">
        <f>IF(ISBLANK('Item List'!L19),0,'Item List'!L19)</f>
        <v>150</v>
      </c>
      <c r="V21" s="145">
        <f t="shared" si="4"/>
        <v>12000</v>
      </c>
      <c r="W21" s="169"/>
      <c r="X21" s="102">
        <f t="shared" si="5"/>
        <v>0</v>
      </c>
      <c r="Y21" s="169"/>
      <c r="Z21" s="102">
        <f t="shared" si="5"/>
        <v>0</v>
      </c>
      <c r="AA21" s="169"/>
      <c r="AB21" s="102">
        <f t="shared" si="6"/>
        <v>0</v>
      </c>
      <c r="AC21" s="169"/>
      <c r="AD21" s="102">
        <f t="shared" si="7"/>
        <v>0</v>
      </c>
      <c r="AE21" s="144">
        <f t="shared" si="19"/>
        <v>16</v>
      </c>
      <c r="AF21" s="287" t="str">
        <f>IF(ISBLANK('Item List'!B19),"",'Item List'!B19)</f>
        <v>Class B Patch, Type II, 10"</v>
      </c>
      <c r="AG21" s="287" t="str">
        <f>IF(ISBLANK('Item List'!C19),"",'Item List'!C19)</f>
        <v>S.Y.</v>
      </c>
      <c r="AH21" s="288">
        <f>IF(ISBLANK('Item List'!K19),0,'Item List'!K19)</f>
        <v>80</v>
      </c>
      <c r="AI21" s="145">
        <f>IF(ISBLANK('Item List'!L19),0,'Item List'!L19)</f>
        <v>150</v>
      </c>
      <c r="AJ21" s="145">
        <f t="shared" si="16"/>
        <v>12000</v>
      </c>
      <c r="AK21" s="169"/>
      <c r="AL21" s="102">
        <f t="shared" si="8"/>
        <v>0</v>
      </c>
      <c r="AM21" s="169"/>
      <c r="AN21" s="102">
        <f t="shared" si="9"/>
        <v>0</v>
      </c>
      <c r="AO21" s="169"/>
      <c r="AP21" s="102">
        <f t="shared" si="10"/>
        <v>0</v>
      </c>
      <c r="AQ21" s="169"/>
      <c r="AR21" s="102">
        <f t="shared" si="11"/>
        <v>0</v>
      </c>
      <c r="AS21" s="169"/>
      <c r="AT21" s="102">
        <f t="shared" si="12"/>
        <v>0</v>
      </c>
      <c r="AU21" s="169"/>
      <c r="AV21" s="102">
        <f t="shared" si="13"/>
        <v>0</v>
      </c>
    </row>
    <row r="22" spans="1:48" ht="24" customHeight="1" x14ac:dyDescent="0.2">
      <c r="A22" s="144">
        <f t="shared" si="17"/>
        <v>17</v>
      </c>
      <c r="B22" s="287" t="str">
        <f>IF(ISBLANK('Item List'!B20),"",'Item List'!B20)</f>
        <v>Class B Patch, Type III, 10"</v>
      </c>
      <c r="C22" s="287" t="str">
        <f>IF(ISBLANK('Item List'!C20),"",'Item List'!C20)</f>
        <v>S.Y.</v>
      </c>
      <c r="D22" s="288">
        <f>IF(ISBLANK('Item List'!K20),0,'Item List'!K20)</f>
        <v>430</v>
      </c>
      <c r="E22" s="145">
        <f>IF(ISBLANK('Item List'!L20),0,'Item List'!L20)</f>
        <v>150</v>
      </c>
      <c r="F22" s="145">
        <f t="shared" si="14"/>
        <v>64500</v>
      </c>
      <c r="G22" s="167">
        <v>200</v>
      </c>
      <c r="H22" s="102">
        <f t="shared" si="15"/>
        <v>86000</v>
      </c>
      <c r="I22" s="169"/>
      <c r="J22" s="102">
        <f t="shared" si="0"/>
        <v>0</v>
      </c>
      <c r="K22" s="169"/>
      <c r="L22" s="102">
        <f t="shared" si="1"/>
        <v>0</v>
      </c>
      <c r="M22" s="169"/>
      <c r="N22" s="102">
        <f t="shared" si="2"/>
        <v>0</v>
      </c>
      <c r="O22" s="169"/>
      <c r="P22" s="102">
        <f t="shared" si="3"/>
        <v>0</v>
      </c>
      <c r="Q22" s="144">
        <f t="shared" si="18"/>
        <v>17</v>
      </c>
      <c r="R22" s="287" t="str">
        <f>IF(ISBLANK('Item List'!B20),"",'Item List'!B20)</f>
        <v>Class B Patch, Type III, 10"</v>
      </c>
      <c r="S22" s="287" t="str">
        <f>IF(ISBLANK('Item List'!C20),"",'Item List'!C20)</f>
        <v>S.Y.</v>
      </c>
      <c r="T22" s="288">
        <f>IF(ISBLANK('Item List'!K20),0,'Item List'!K20)</f>
        <v>430</v>
      </c>
      <c r="U22" s="145">
        <f>IF(ISBLANK('Item List'!L20),0,'Item List'!L20)</f>
        <v>150</v>
      </c>
      <c r="V22" s="145">
        <f t="shared" si="4"/>
        <v>64500</v>
      </c>
      <c r="W22" s="169"/>
      <c r="X22" s="102">
        <f t="shared" si="5"/>
        <v>0</v>
      </c>
      <c r="Y22" s="169"/>
      <c r="Z22" s="102">
        <f t="shared" si="5"/>
        <v>0</v>
      </c>
      <c r="AA22" s="169"/>
      <c r="AB22" s="102">
        <f t="shared" si="6"/>
        <v>0</v>
      </c>
      <c r="AC22" s="169"/>
      <c r="AD22" s="102">
        <f t="shared" si="7"/>
        <v>0</v>
      </c>
      <c r="AE22" s="144">
        <f t="shared" si="19"/>
        <v>17</v>
      </c>
      <c r="AF22" s="287" t="str">
        <f>IF(ISBLANK('Item List'!B20),"",'Item List'!B20)</f>
        <v>Class B Patch, Type III, 10"</v>
      </c>
      <c r="AG22" s="287" t="str">
        <f>IF(ISBLANK('Item List'!C20),"",'Item List'!C20)</f>
        <v>S.Y.</v>
      </c>
      <c r="AH22" s="288">
        <f>IF(ISBLANK('Item List'!K20),0,'Item List'!K20)</f>
        <v>430</v>
      </c>
      <c r="AI22" s="145">
        <f>IF(ISBLANK('Item List'!L20),0,'Item List'!L20)</f>
        <v>150</v>
      </c>
      <c r="AJ22" s="145">
        <f t="shared" si="16"/>
        <v>64500</v>
      </c>
      <c r="AK22" s="169"/>
      <c r="AL22" s="102">
        <f t="shared" si="8"/>
        <v>0</v>
      </c>
      <c r="AM22" s="169"/>
      <c r="AN22" s="102">
        <f t="shared" si="9"/>
        <v>0</v>
      </c>
      <c r="AO22" s="169"/>
      <c r="AP22" s="102">
        <f t="shared" si="10"/>
        <v>0</v>
      </c>
      <c r="AQ22" s="169"/>
      <c r="AR22" s="102">
        <f t="shared" si="11"/>
        <v>0</v>
      </c>
      <c r="AS22" s="169"/>
      <c r="AT22" s="102">
        <f t="shared" si="12"/>
        <v>0</v>
      </c>
      <c r="AU22" s="169"/>
      <c r="AV22" s="102">
        <f t="shared" si="13"/>
        <v>0</v>
      </c>
    </row>
    <row r="23" spans="1:48" ht="24" customHeight="1" x14ac:dyDescent="0.2">
      <c r="A23" s="144">
        <f t="shared" si="17"/>
        <v>18</v>
      </c>
      <c r="B23" s="287" t="str">
        <f>IF(ISBLANK('Item List'!B21),"",'Item List'!B21)</f>
        <v>Class B Patch, Type IV, 10"</v>
      </c>
      <c r="C23" s="287" t="str">
        <f>IF(ISBLANK('Item List'!C21),"",'Item List'!C21)</f>
        <v>S.Y.</v>
      </c>
      <c r="D23" s="288">
        <f>IF(ISBLANK('Item List'!K21),0,'Item List'!K21)</f>
        <v>1476</v>
      </c>
      <c r="E23" s="145">
        <f>IF(ISBLANK('Item List'!L21),0,'Item List'!L21)</f>
        <v>150</v>
      </c>
      <c r="F23" s="145">
        <f t="shared" si="14"/>
        <v>221400</v>
      </c>
      <c r="G23" s="167">
        <v>150</v>
      </c>
      <c r="H23" s="102">
        <f t="shared" si="15"/>
        <v>221400</v>
      </c>
      <c r="I23" s="169"/>
      <c r="J23" s="102">
        <f t="shared" si="0"/>
        <v>0</v>
      </c>
      <c r="K23" s="168"/>
      <c r="L23" s="102">
        <f t="shared" si="1"/>
        <v>0</v>
      </c>
      <c r="M23" s="169"/>
      <c r="N23" s="102">
        <f t="shared" si="2"/>
        <v>0</v>
      </c>
      <c r="O23" s="169"/>
      <c r="P23" s="102">
        <f t="shared" si="3"/>
        <v>0</v>
      </c>
      <c r="Q23" s="144">
        <f t="shared" si="18"/>
        <v>18</v>
      </c>
      <c r="R23" s="287" t="str">
        <f>IF(ISBLANK('Item List'!B21),"",'Item List'!B21)</f>
        <v>Class B Patch, Type IV, 10"</v>
      </c>
      <c r="S23" s="287" t="str">
        <f>IF(ISBLANK('Item List'!C21),"",'Item List'!C21)</f>
        <v>S.Y.</v>
      </c>
      <c r="T23" s="288">
        <f>IF(ISBLANK('Item List'!K21),0,'Item List'!K21)</f>
        <v>1476</v>
      </c>
      <c r="U23" s="145">
        <f>IF(ISBLANK('Item List'!L21),0,'Item List'!L21)</f>
        <v>150</v>
      </c>
      <c r="V23" s="145">
        <f t="shared" si="4"/>
        <v>221400</v>
      </c>
      <c r="W23" s="169"/>
      <c r="X23" s="102">
        <f t="shared" si="5"/>
        <v>0</v>
      </c>
      <c r="Y23" s="169"/>
      <c r="Z23" s="102">
        <f t="shared" si="5"/>
        <v>0</v>
      </c>
      <c r="AA23" s="169"/>
      <c r="AB23" s="102">
        <f t="shared" si="6"/>
        <v>0</v>
      </c>
      <c r="AC23" s="169"/>
      <c r="AD23" s="102">
        <f t="shared" si="7"/>
        <v>0</v>
      </c>
      <c r="AE23" s="144">
        <f t="shared" si="19"/>
        <v>18</v>
      </c>
      <c r="AF23" s="287" t="str">
        <f>IF(ISBLANK('Item List'!B21),"",'Item List'!B21)</f>
        <v>Class B Patch, Type IV, 10"</v>
      </c>
      <c r="AG23" s="287" t="str">
        <f>IF(ISBLANK('Item List'!C21),"",'Item List'!C21)</f>
        <v>S.Y.</v>
      </c>
      <c r="AH23" s="288">
        <f>IF(ISBLANK('Item List'!K21),0,'Item List'!K21)</f>
        <v>1476</v>
      </c>
      <c r="AI23" s="145">
        <f>IF(ISBLANK('Item List'!L21),0,'Item List'!L21)</f>
        <v>150</v>
      </c>
      <c r="AJ23" s="145">
        <f t="shared" si="16"/>
        <v>221400</v>
      </c>
      <c r="AK23" s="169"/>
      <c r="AL23" s="102">
        <f t="shared" si="8"/>
        <v>0</v>
      </c>
      <c r="AM23" s="169"/>
      <c r="AN23" s="102">
        <f t="shared" si="9"/>
        <v>0</v>
      </c>
      <c r="AO23" s="169"/>
      <c r="AP23" s="102">
        <f t="shared" si="10"/>
        <v>0</v>
      </c>
      <c r="AQ23" s="169"/>
      <c r="AR23" s="102">
        <f t="shared" si="11"/>
        <v>0</v>
      </c>
      <c r="AS23" s="169"/>
      <c r="AT23" s="102">
        <f t="shared" si="12"/>
        <v>0</v>
      </c>
      <c r="AU23" s="169"/>
      <c r="AV23" s="102">
        <f t="shared" si="13"/>
        <v>0</v>
      </c>
    </row>
    <row r="24" spans="1:48" ht="24" customHeight="1" x14ac:dyDescent="0.2">
      <c r="A24" s="144">
        <f t="shared" si="17"/>
        <v>19</v>
      </c>
      <c r="B24" s="287" t="str">
        <f>IF(ISBLANK('Item List'!B22),"",'Item List'!B22)</f>
        <v>Dowel Bars</v>
      </c>
      <c r="C24" s="287" t="str">
        <f>IF(ISBLANK('Item List'!C22),"",'Item List'!C22)</f>
        <v>Each</v>
      </c>
      <c r="D24" s="288">
        <f>IF(ISBLANK('Item List'!K22),0,'Item List'!K22)</f>
        <v>1800</v>
      </c>
      <c r="E24" s="145">
        <f>IF(ISBLANK('Item List'!L22),0,'Item List'!L22)</f>
        <v>15</v>
      </c>
      <c r="F24" s="145">
        <f t="shared" si="14"/>
        <v>27000</v>
      </c>
      <c r="G24" s="167">
        <v>7</v>
      </c>
      <c r="H24" s="102">
        <f t="shared" si="15"/>
        <v>12600</v>
      </c>
      <c r="I24" s="169"/>
      <c r="J24" s="102">
        <f t="shared" si="0"/>
        <v>0</v>
      </c>
      <c r="K24" s="169"/>
      <c r="L24" s="102">
        <f t="shared" si="1"/>
        <v>0</v>
      </c>
      <c r="M24" s="169"/>
      <c r="N24" s="102">
        <f t="shared" si="2"/>
        <v>0</v>
      </c>
      <c r="O24" s="169"/>
      <c r="P24" s="102">
        <f t="shared" si="3"/>
        <v>0</v>
      </c>
      <c r="Q24" s="144">
        <f t="shared" si="18"/>
        <v>19</v>
      </c>
      <c r="R24" s="287" t="str">
        <f>IF(ISBLANK('Item List'!B22),"",'Item List'!B22)</f>
        <v>Dowel Bars</v>
      </c>
      <c r="S24" s="287" t="str">
        <f>IF(ISBLANK('Item List'!C22),"",'Item List'!C22)</f>
        <v>Each</v>
      </c>
      <c r="T24" s="288">
        <f>IF(ISBLANK('Item List'!K22),0,'Item List'!K22)</f>
        <v>1800</v>
      </c>
      <c r="U24" s="145">
        <f>IF(ISBLANK('Item List'!L22),0,'Item List'!L22)</f>
        <v>15</v>
      </c>
      <c r="V24" s="145">
        <f t="shared" si="4"/>
        <v>27000</v>
      </c>
      <c r="W24" s="169"/>
      <c r="X24" s="102">
        <f t="shared" si="5"/>
        <v>0</v>
      </c>
      <c r="Y24" s="169"/>
      <c r="Z24" s="102">
        <f t="shared" si="5"/>
        <v>0</v>
      </c>
      <c r="AA24" s="169"/>
      <c r="AB24" s="102">
        <f t="shared" si="6"/>
        <v>0</v>
      </c>
      <c r="AC24" s="169"/>
      <c r="AD24" s="102">
        <f t="shared" si="7"/>
        <v>0</v>
      </c>
      <c r="AE24" s="144">
        <f t="shared" si="19"/>
        <v>19</v>
      </c>
      <c r="AF24" s="287" t="str">
        <f>IF(ISBLANK('Item List'!B22),"",'Item List'!B22)</f>
        <v>Dowel Bars</v>
      </c>
      <c r="AG24" s="287" t="str">
        <f>IF(ISBLANK('Item List'!C22),"",'Item List'!C22)</f>
        <v>Each</v>
      </c>
      <c r="AH24" s="288">
        <f>IF(ISBLANK('Item List'!K22),0,'Item List'!K22)</f>
        <v>1800</v>
      </c>
      <c r="AI24" s="145">
        <f>IF(ISBLANK('Item List'!L22),0,'Item List'!L22)</f>
        <v>15</v>
      </c>
      <c r="AJ24" s="145">
        <f t="shared" si="16"/>
        <v>27000</v>
      </c>
      <c r="AK24" s="169"/>
      <c r="AL24" s="102">
        <f t="shared" si="8"/>
        <v>0</v>
      </c>
      <c r="AM24" s="169"/>
      <c r="AN24" s="102">
        <f t="shared" si="9"/>
        <v>0</v>
      </c>
      <c r="AO24" s="169"/>
      <c r="AP24" s="102">
        <f t="shared" si="10"/>
        <v>0</v>
      </c>
      <c r="AQ24" s="169"/>
      <c r="AR24" s="102">
        <f t="shared" si="11"/>
        <v>0</v>
      </c>
      <c r="AS24" s="169"/>
      <c r="AT24" s="102">
        <f t="shared" si="12"/>
        <v>0</v>
      </c>
      <c r="AU24" s="169"/>
      <c r="AV24" s="102">
        <f t="shared" si="13"/>
        <v>0</v>
      </c>
    </row>
    <row r="25" spans="1:48" ht="24" customHeight="1" x14ac:dyDescent="0.2">
      <c r="A25" s="144">
        <f t="shared" si="17"/>
        <v>20</v>
      </c>
      <c r="B25" s="287" t="str">
        <f>IF(ISBLANK('Item List'!B23),"",'Item List'!B23)</f>
        <v>No. 6 Transverse Tie Bars</v>
      </c>
      <c r="C25" s="287" t="str">
        <f>IF(ISBLANK('Item List'!C23),"",'Item List'!C23)</f>
        <v>Each</v>
      </c>
      <c r="D25" s="288">
        <f>IF(ISBLANK('Item List'!K23),0,'Item List'!K23)</f>
        <v>1800</v>
      </c>
      <c r="E25" s="145">
        <f>IF(ISBLANK('Item List'!L23),0,'Item List'!L23)</f>
        <v>15</v>
      </c>
      <c r="F25" s="145">
        <f t="shared" si="14"/>
        <v>27000</v>
      </c>
      <c r="G25" s="167">
        <v>3</v>
      </c>
      <c r="H25" s="102">
        <f t="shared" si="15"/>
        <v>5400</v>
      </c>
      <c r="I25" s="169"/>
      <c r="J25" s="102">
        <f t="shared" si="0"/>
        <v>0</v>
      </c>
      <c r="K25" s="169"/>
      <c r="L25" s="102">
        <f t="shared" si="1"/>
        <v>0</v>
      </c>
      <c r="M25" s="169"/>
      <c r="N25" s="102">
        <f t="shared" si="2"/>
        <v>0</v>
      </c>
      <c r="O25" s="169"/>
      <c r="P25" s="102">
        <f t="shared" si="3"/>
        <v>0</v>
      </c>
      <c r="Q25" s="144">
        <f t="shared" si="18"/>
        <v>20</v>
      </c>
      <c r="R25" s="287" t="str">
        <f>IF(ISBLANK('Item List'!B23),"",'Item List'!B23)</f>
        <v>No. 6 Transverse Tie Bars</v>
      </c>
      <c r="S25" s="287" t="str">
        <f>IF(ISBLANK('Item List'!C23),"",'Item List'!C23)</f>
        <v>Each</v>
      </c>
      <c r="T25" s="288">
        <f>IF(ISBLANK('Item List'!K23),0,'Item List'!K23)</f>
        <v>1800</v>
      </c>
      <c r="U25" s="145">
        <f>IF(ISBLANK('Item List'!L23),0,'Item List'!L23)</f>
        <v>15</v>
      </c>
      <c r="V25" s="145">
        <f t="shared" si="4"/>
        <v>27000</v>
      </c>
      <c r="W25" s="169"/>
      <c r="X25" s="102">
        <f t="shared" si="5"/>
        <v>0</v>
      </c>
      <c r="Y25" s="169"/>
      <c r="Z25" s="102">
        <f t="shared" si="5"/>
        <v>0</v>
      </c>
      <c r="AA25" s="169"/>
      <c r="AB25" s="102">
        <f t="shared" si="6"/>
        <v>0</v>
      </c>
      <c r="AC25" s="169"/>
      <c r="AD25" s="102">
        <f t="shared" si="7"/>
        <v>0</v>
      </c>
      <c r="AE25" s="144">
        <f t="shared" si="19"/>
        <v>20</v>
      </c>
      <c r="AF25" s="287" t="str">
        <f>IF(ISBLANK('Item List'!B23),"",'Item List'!B23)</f>
        <v>No. 6 Transverse Tie Bars</v>
      </c>
      <c r="AG25" s="287" t="str">
        <f>IF(ISBLANK('Item List'!C23),"",'Item List'!C23)</f>
        <v>Each</v>
      </c>
      <c r="AH25" s="288">
        <f>IF(ISBLANK('Item List'!K23),0,'Item List'!K23)</f>
        <v>1800</v>
      </c>
      <c r="AI25" s="145">
        <f>IF(ISBLANK('Item List'!L23),0,'Item List'!L23)</f>
        <v>15</v>
      </c>
      <c r="AJ25" s="145">
        <f t="shared" si="16"/>
        <v>27000</v>
      </c>
      <c r="AK25" s="169"/>
      <c r="AL25" s="102">
        <f t="shared" si="8"/>
        <v>0</v>
      </c>
      <c r="AM25" s="169"/>
      <c r="AN25" s="102">
        <f t="shared" si="9"/>
        <v>0</v>
      </c>
      <c r="AO25" s="169"/>
      <c r="AP25" s="102">
        <f t="shared" si="10"/>
        <v>0</v>
      </c>
      <c r="AQ25" s="169"/>
      <c r="AR25" s="102">
        <f t="shared" si="11"/>
        <v>0</v>
      </c>
      <c r="AS25" s="169"/>
      <c r="AT25" s="102">
        <f t="shared" si="12"/>
        <v>0</v>
      </c>
      <c r="AU25" s="169"/>
      <c r="AV25" s="102">
        <f t="shared" si="13"/>
        <v>0</v>
      </c>
    </row>
    <row r="26" spans="1:48" ht="24" customHeight="1" x14ac:dyDescent="0.2">
      <c r="A26" s="144">
        <f t="shared" si="17"/>
        <v>21</v>
      </c>
      <c r="B26" s="287" t="str">
        <f>IF(ISBLANK('Item List'!B24),"",'Item List'!B24)</f>
        <v>Welded Wire Reinforcement</v>
      </c>
      <c r="C26" s="287" t="str">
        <f>IF(ISBLANK('Item List'!C24),"",'Item List'!C24)</f>
        <v>S.Y.</v>
      </c>
      <c r="D26" s="288">
        <f>IF(ISBLANK('Item List'!K24),0,'Item List'!K24)</f>
        <v>1476</v>
      </c>
      <c r="E26" s="145">
        <f>IF(ISBLANK('Item List'!L24),0,'Item List'!L24)</f>
        <v>10</v>
      </c>
      <c r="F26" s="145">
        <f t="shared" si="14"/>
        <v>14760</v>
      </c>
      <c r="G26" s="167">
        <v>4</v>
      </c>
      <c r="H26" s="102">
        <f t="shared" si="15"/>
        <v>5904</v>
      </c>
      <c r="I26" s="169"/>
      <c r="J26" s="102">
        <f t="shared" si="0"/>
        <v>0</v>
      </c>
      <c r="K26" s="169"/>
      <c r="L26" s="102">
        <f t="shared" si="1"/>
        <v>0</v>
      </c>
      <c r="M26" s="169"/>
      <c r="N26" s="102">
        <f t="shared" si="2"/>
        <v>0</v>
      </c>
      <c r="O26" s="169"/>
      <c r="P26" s="102">
        <f t="shared" si="3"/>
        <v>0</v>
      </c>
      <c r="Q26" s="144">
        <f t="shared" si="18"/>
        <v>21</v>
      </c>
      <c r="R26" s="287" t="str">
        <f>IF(ISBLANK('Item List'!B24),"",'Item List'!B24)</f>
        <v>Welded Wire Reinforcement</v>
      </c>
      <c r="S26" s="287" t="str">
        <f>IF(ISBLANK('Item List'!C24),"",'Item List'!C24)</f>
        <v>S.Y.</v>
      </c>
      <c r="T26" s="288">
        <f>IF(ISBLANK('Item List'!K24),0,'Item List'!K24)</f>
        <v>1476</v>
      </c>
      <c r="U26" s="145">
        <f>IF(ISBLANK('Item List'!L24),0,'Item List'!L24)</f>
        <v>10</v>
      </c>
      <c r="V26" s="145">
        <f t="shared" si="4"/>
        <v>14760</v>
      </c>
      <c r="W26" s="169"/>
      <c r="X26" s="102">
        <f t="shared" si="5"/>
        <v>0</v>
      </c>
      <c r="Y26" s="169"/>
      <c r="Z26" s="102">
        <f t="shared" si="5"/>
        <v>0</v>
      </c>
      <c r="AA26" s="169"/>
      <c r="AB26" s="102">
        <f t="shared" si="6"/>
        <v>0</v>
      </c>
      <c r="AC26" s="169"/>
      <c r="AD26" s="102">
        <f t="shared" si="7"/>
        <v>0</v>
      </c>
      <c r="AE26" s="144">
        <f t="shared" si="19"/>
        <v>21</v>
      </c>
      <c r="AF26" s="287" t="str">
        <f>IF(ISBLANK('Item List'!B24),"",'Item List'!B24)</f>
        <v>Welded Wire Reinforcement</v>
      </c>
      <c r="AG26" s="287" t="str">
        <f>IF(ISBLANK('Item List'!C24),"",'Item List'!C24)</f>
        <v>S.Y.</v>
      </c>
      <c r="AH26" s="288">
        <f>IF(ISBLANK('Item List'!K24),0,'Item List'!K24)</f>
        <v>1476</v>
      </c>
      <c r="AI26" s="145">
        <f>IF(ISBLANK('Item List'!L24),0,'Item List'!L24)</f>
        <v>10</v>
      </c>
      <c r="AJ26" s="145">
        <f t="shared" si="16"/>
        <v>14760</v>
      </c>
      <c r="AK26" s="169"/>
      <c r="AL26" s="102">
        <f t="shared" si="8"/>
        <v>0</v>
      </c>
      <c r="AM26" s="169"/>
      <c r="AN26" s="102">
        <f t="shared" si="9"/>
        <v>0</v>
      </c>
      <c r="AO26" s="169"/>
      <c r="AP26" s="102">
        <f t="shared" si="10"/>
        <v>0</v>
      </c>
      <c r="AQ26" s="169"/>
      <c r="AR26" s="102">
        <f t="shared" si="11"/>
        <v>0</v>
      </c>
      <c r="AS26" s="169"/>
      <c r="AT26" s="102">
        <f t="shared" si="12"/>
        <v>0</v>
      </c>
      <c r="AU26" s="169"/>
      <c r="AV26" s="102">
        <f t="shared" si="13"/>
        <v>0</v>
      </c>
    </row>
    <row r="27" spans="1:48" ht="24" customHeight="1" x14ac:dyDescent="0.2">
      <c r="A27" s="144">
        <f t="shared" si="17"/>
        <v>22</v>
      </c>
      <c r="B27" s="287" t="str">
        <f>IF(ISBLANK('Item List'!B25),"",'Item List'!B25)</f>
        <v>Combination Curb and Gutter Removal</v>
      </c>
      <c r="C27" s="287" t="str">
        <f>IF(ISBLANK('Item List'!C25),"",'Item List'!C25)</f>
        <v>L.F.</v>
      </c>
      <c r="D27" s="288">
        <f>IF(ISBLANK('Item List'!K25),0,'Item List'!K25)</f>
        <v>31865</v>
      </c>
      <c r="E27" s="145">
        <f>IF(ISBLANK('Item List'!L25),0,'Item List'!L25)</f>
        <v>15</v>
      </c>
      <c r="F27" s="145">
        <f t="shared" si="14"/>
        <v>477975</v>
      </c>
      <c r="G27" s="167">
        <v>9</v>
      </c>
      <c r="H27" s="102">
        <f t="shared" si="15"/>
        <v>286785</v>
      </c>
      <c r="I27" s="169"/>
      <c r="J27" s="102">
        <f t="shared" si="0"/>
        <v>0</v>
      </c>
      <c r="K27" s="169"/>
      <c r="L27" s="102">
        <f t="shared" si="1"/>
        <v>0</v>
      </c>
      <c r="M27" s="169"/>
      <c r="N27" s="102">
        <f t="shared" si="2"/>
        <v>0</v>
      </c>
      <c r="O27" s="169"/>
      <c r="P27" s="102">
        <f t="shared" si="3"/>
        <v>0</v>
      </c>
      <c r="Q27" s="144">
        <f t="shared" si="18"/>
        <v>22</v>
      </c>
      <c r="R27" s="287" t="str">
        <f>IF(ISBLANK('Item List'!B25),"",'Item List'!B25)</f>
        <v>Combination Curb and Gutter Removal</v>
      </c>
      <c r="S27" s="287" t="str">
        <f>IF(ISBLANK('Item List'!C25),"",'Item List'!C25)</f>
        <v>L.F.</v>
      </c>
      <c r="T27" s="288">
        <f>IF(ISBLANK('Item List'!K25),0,'Item List'!K25)</f>
        <v>31865</v>
      </c>
      <c r="U27" s="145">
        <f>IF(ISBLANK('Item List'!L25),0,'Item List'!L25)</f>
        <v>15</v>
      </c>
      <c r="V27" s="145">
        <f t="shared" si="4"/>
        <v>477975</v>
      </c>
      <c r="W27" s="169"/>
      <c r="X27" s="102">
        <f t="shared" si="5"/>
        <v>0</v>
      </c>
      <c r="Y27" s="169"/>
      <c r="Z27" s="102">
        <f t="shared" si="5"/>
        <v>0</v>
      </c>
      <c r="AA27" s="169"/>
      <c r="AB27" s="102">
        <f t="shared" si="6"/>
        <v>0</v>
      </c>
      <c r="AC27" s="169"/>
      <c r="AD27" s="102">
        <f t="shared" si="7"/>
        <v>0</v>
      </c>
      <c r="AE27" s="144">
        <f t="shared" si="19"/>
        <v>22</v>
      </c>
      <c r="AF27" s="287" t="str">
        <f>IF(ISBLANK('Item List'!B25),"",'Item List'!B25)</f>
        <v>Combination Curb and Gutter Removal</v>
      </c>
      <c r="AG27" s="287" t="str">
        <f>IF(ISBLANK('Item List'!C25),"",'Item List'!C25)</f>
        <v>L.F.</v>
      </c>
      <c r="AH27" s="288">
        <f>IF(ISBLANK('Item List'!K25),0,'Item List'!K25)</f>
        <v>31865</v>
      </c>
      <c r="AI27" s="145">
        <f>IF(ISBLANK('Item List'!L25),0,'Item List'!L25)</f>
        <v>15</v>
      </c>
      <c r="AJ27" s="145">
        <f t="shared" si="16"/>
        <v>477975</v>
      </c>
      <c r="AK27" s="169"/>
      <c r="AL27" s="102">
        <f t="shared" si="8"/>
        <v>0</v>
      </c>
      <c r="AM27" s="169"/>
      <c r="AN27" s="102">
        <f t="shared" si="9"/>
        <v>0</v>
      </c>
      <c r="AO27" s="169"/>
      <c r="AP27" s="102">
        <f t="shared" si="10"/>
        <v>0</v>
      </c>
      <c r="AQ27" s="169"/>
      <c r="AR27" s="102">
        <f t="shared" si="11"/>
        <v>0</v>
      </c>
      <c r="AS27" s="169"/>
      <c r="AT27" s="102">
        <f t="shared" si="12"/>
        <v>0</v>
      </c>
      <c r="AU27" s="169"/>
      <c r="AV27" s="102">
        <f t="shared" si="13"/>
        <v>0</v>
      </c>
    </row>
    <row r="28" spans="1:48" ht="24" customHeight="1" x14ac:dyDescent="0.2">
      <c r="A28" s="144">
        <f t="shared" si="17"/>
        <v>23</v>
      </c>
      <c r="B28" s="287" t="str">
        <f>IF(ISBLANK('Item List'!B26),"",'Item List'!B26)</f>
        <v>Sidewalk Removal</v>
      </c>
      <c r="C28" s="287" t="str">
        <f>IF(ISBLANK('Item List'!C26),"",'Item List'!C26)</f>
        <v>S.F.</v>
      </c>
      <c r="D28" s="288">
        <f>IF(ISBLANK('Item List'!K26),0,'Item List'!K26)</f>
        <v>21450</v>
      </c>
      <c r="E28" s="145">
        <f>IF(ISBLANK('Item List'!L26),0,'Item List'!L26)</f>
        <v>2.5</v>
      </c>
      <c r="F28" s="145">
        <f t="shared" si="14"/>
        <v>53625</v>
      </c>
      <c r="G28" s="167">
        <v>3</v>
      </c>
      <c r="H28" s="102">
        <f t="shared" si="15"/>
        <v>64350</v>
      </c>
      <c r="I28" s="168"/>
      <c r="J28" s="102">
        <f t="shared" si="0"/>
        <v>0</v>
      </c>
      <c r="K28" s="169"/>
      <c r="L28" s="102">
        <f t="shared" si="1"/>
        <v>0</v>
      </c>
      <c r="M28" s="169"/>
      <c r="N28" s="102">
        <f t="shared" si="2"/>
        <v>0</v>
      </c>
      <c r="O28" s="169"/>
      <c r="P28" s="102">
        <f t="shared" si="3"/>
        <v>0</v>
      </c>
      <c r="Q28" s="144">
        <f t="shared" si="18"/>
        <v>23</v>
      </c>
      <c r="R28" s="287" t="str">
        <f>IF(ISBLANK('Item List'!B26),"",'Item List'!B26)</f>
        <v>Sidewalk Removal</v>
      </c>
      <c r="S28" s="287" t="str">
        <f>IF(ISBLANK('Item List'!C26),"",'Item List'!C26)</f>
        <v>S.F.</v>
      </c>
      <c r="T28" s="288">
        <f>IF(ISBLANK('Item List'!K26),0,'Item List'!K26)</f>
        <v>21450</v>
      </c>
      <c r="U28" s="145">
        <f>IF(ISBLANK('Item List'!L26),0,'Item List'!L26)</f>
        <v>2.5</v>
      </c>
      <c r="V28" s="145">
        <f t="shared" si="4"/>
        <v>53625</v>
      </c>
      <c r="W28" s="169"/>
      <c r="X28" s="102">
        <f t="shared" si="5"/>
        <v>0</v>
      </c>
      <c r="Y28" s="169"/>
      <c r="Z28" s="102">
        <f t="shared" si="5"/>
        <v>0</v>
      </c>
      <c r="AA28" s="169"/>
      <c r="AB28" s="102">
        <f t="shared" si="6"/>
        <v>0</v>
      </c>
      <c r="AC28" s="169"/>
      <c r="AD28" s="102">
        <f t="shared" si="7"/>
        <v>0</v>
      </c>
      <c r="AE28" s="144">
        <f t="shared" si="19"/>
        <v>23</v>
      </c>
      <c r="AF28" s="287" t="str">
        <f>IF(ISBLANK('Item List'!B26),"",'Item List'!B26)</f>
        <v>Sidewalk Removal</v>
      </c>
      <c r="AG28" s="287" t="str">
        <f>IF(ISBLANK('Item List'!C26),"",'Item List'!C26)</f>
        <v>S.F.</v>
      </c>
      <c r="AH28" s="288">
        <f>IF(ISBLANK('Item List'!K26),0,'Item List'!K26)</f>
        <v>21450</v>
      </c>
      <c r="AI28" s="145">
        <f>IF(ISBLANK('Item List'!L26),0,'Item List'!L26)</f>
        <v>2.5</v>
      </c>
      <c r="AJ28" s="145">
        <f t="shared" si="16"/>
        <v>53625</v>
      </c>
      <c r="AK28" s="169"/>
      <c r="AL28" s="102">
        <f t="shared" si="8"/>
        <v>0</v>
      </c>
      <c r="AM28" s="169"/>
      <c r="AN28" s="102">
        <f t="shared" si="9"/>
        <v>0</v>
      </c>
      <c r="AO28" s="169"/>
      <c r="AP28" s="102">
        <f t="shared" si="10"/>
        <v>0</v>
      </c>
      <c r="AQ28" s="169"/>
      <c r="AR28" s="102">
        <f t="shared" si="11"/>
        <v>0</v>
      </c>
      <c r="AS28" s="169"/>
      <c r="AT28" s="102">
        <f t="shared" si="12"/>
        <v>0</v>
      </c>
      <c r="AU28" s="169"/>
      <c r="AV28" s="102">
        <f t="shared" si="13"/>
        <v>0</v>
      </c>
    </row>
    <row r="29" spans="1:48" ht="24" customHeight="1" thickBot="1" x14ac:dyDescent="0.25">
      <c r="A29" s="144">
        <f t="shared" si="17"/>
        <v>24</v>
      </c>
      <c r="B29" s="287" t="str">
        <f>IF(ISBLANK('Item List'!B27),"",'Item List'!B27)</f>
        <v>Approach Pavement Removal</v>
      </c>
      <c r="C29" s="287" t="str">
        <f>IF(ISBLANK('Item List'!C27),"",'Item List'!C27)</f>
        <v>S.Y.</v>
      </c>
      <c r="D29" s="288">
        <f>IF(ISBLANK('Item List'!K27),0,'Item List'!K27)</f>
        <v>1562</v>
      </c>
      <c r="E29" s="145">
        <f>IF(ISBLANK('Item List'!L27),0,'Item List'!L27)</f>
        <v>30</v>
      </c>
      <c r="F29" s="145">
        <f t="shared" si="14"/>
        <v>46860</v>
      </c>
      <c r="G29" s="167">
        <v>25</v>
      </c>
      <c r="H29" s="102">
        <f t="shared" si="15"/>
        <v>39050</v>
      </c>
      <c r="I29" s="169"/>
      <c r="J29" s="102">
        <f t="shared" si="0"/>
        <v>0</v>
      </c>
      <c r="K29" s="169"/>
      <c r="L29" s="102">
        <f t="shared" si="1"/>
        <v>0</v>
      </c>
      <c r="M29" s="169"/>
      <c r="N29" s="102">
        <f t="shared" si="2"/>
        <v>0</v>
      </c>
      <c r="O29" s="169"/>
      <c r="P29" s="102">
        <f t="shared" si="3"/>
        <v>0</v>
      </c>
      <c r="Q29" s="144">
        <f t="shared" si="18"/>
        <v>24</v>
      </c>
      <c r="R29" s="287" t="str">
        <f>IF(ISBLANK('Item List'!B27),"",'Item List'!B27)</f>
        <v>Approach Pavement Removal</v>
      </c>
      <c r="S29" s="287" t="str">
        <f>IF(ISBLANK('Item List'!C27),"",'Item List'!C27)</f>
        <v>S.Y.</v>
      </c>
      <c r="T29" s="288">
        <f>IF(ISBLANK('Item List'!K27),0,'Item List'!K27)</f>
        <v>1562</v>
      </c>
      <c r="U29" s="145">
        <f>IF(ISBLANK('Item List'!L27),0,'Item List'!L27)</f>
        <v>30</v>
      </c>
      <c r="V29" s="145">
        <f t="shared" si="4"/>
        <v>46860</v>
      </c>
      <c r="W29" s="169"/>
      <c r="X29" s="102">
        <f t="shared" si="5"/>
        <v>0</v>
      </c>
      <c r="Y29" s="169"/>
      <c r="Z29" s="102">
        <f t="shared" si="5"/>
        <v>0</v>
      </c>
      <c r="AA29" s="169"/>
      <c r="AB29" s="102">
        <f t="shared" si="6"/>
        <v>0</v>
      </c>
      <c r="AC29" s="169"/>
      <c r="AD29" s="102">
        <f t="shared" si="7"/>
        <v>0</v>
      </c>
      <c r="AE29" s="144">
        <f t="shared" si="19"/>
        <v>24</v>
      </c>
      <c r="AF29" s="287" t="str">
        <f>IF(ISBLANK('Item List'!B27),"",'Item List'!B27)</f>
        <v>Approach Pavement Removal</v>
      </c>
      <c r="AG29" s="287" t="str">
        <f>IF(ISBLANK('Item List'!C27),"",'Item List'!C27)</f>
        <v>S.Y.</v>
      </c>
      <c r="AH29" s="288">
        <f>IF(ISBLANK('Item List'!K27),0,'Item List'!K27)</f>
        <v>1562</v>
      </c>
      <c r="AI29" s="145">
        <f>IF(ISBLANK('Item List'!L27),0,'Item List'!L27)</f>
        <v>30</v>
      </c>
      <c r="AJ29" s="145">
        <f t="shared" si="16"/>
        <v>46860</v>
      </c>
      <c r="AK29" s="169"/>
      <c r="AL29" s="102">
        <f t="shared" si="8"/>
        <v>0</v>
      </c>
      <c r="AM29" s="169"/>
      <c r="AN29" s="102">
        <f t="shared" si="9"/>
        <v>0</v>
      </c>
      <c r="AO29" s="169"/>
      <c r="AP29" s="102">
        <f t="shared" si="10"/>
        <v>0</v>
      </c>
      <c r="AQ29" s="169"/>
      <c r="AR29" s="102">
        <f t="shared" si="11"/>
        <v>0</v>
      </c>
      <c r="AS29" s="169"/>
      <c r="AT29" s="102">
        <f t="shared" si="12"/>
        <v>0</v>
      </c>
      <c r="AU29" s="169"/>
      <c r="AV29" s="102">
        <f t="shared" si="13"/>
        <v>0</v>
      </c>
    </row>
    <row r="30" spans="1:48" s="224" customFormat="1" ht="10.5" customHeight="1" x14ac:dyDescent="0.2">
      <c r="A30" s="146"/>
      <c r="B30" s="156" t="s">
        <v>97</v>
      </c>
      <c r="C30" s="147" t="str">
        <f>IF(NOT(ISNUMBER(A32)),"Total","Sub")</f>
        <v>Sub</v>
      </c>
      <c r="D30" s="289"/>
      <c r="E30" s="148" t="s">
        <v>8</v>
      </c>
      <c r="F30" s="149">
        <f>IF(SUM(F6:F29)=0,"",SUM(F6:F29))</f>
        <v>7677035</v>
      </c>
      <c r="G30" s="109"/>
      <c r="H30" s="103">
        <f>IF(SUM(H6:H29)=0,"",SUM(H6:H29))</f>
        <v>6428394.2000000002</v>
      </c>
      <c r="I30" s="109"/>
      <c r="J30" s="103" t="str">
        <f>IF(SUM(J6:J29)=0,"",SUM(J6:J29))</f>
        <v/>
      </c>
      <c r="K30" s="109"/>
      <c r="L30" s="103" t="str">
        <f>IF(SUM(L6:L29)=0,"",SUM(L6:L29))</f>
        <v/>
      </c>
      <c r="M30" s="109"/>
      <c r="N30" s="103" t="str">
        <f>IF(SUM(N6:N29)=0,"",SUM(N6:N29))</f>
        <v/>
      </c>
      <c r="O30" s="109"/>
      <c r="P30" s="103" t="str">
        <f>IF(SUM(P6:P29)=0,"",SUM(P6:P29))</f>
        <v/>
      </c>
      <c r="Q30" s="146"/>
      <c r="R30" s="356" t="s">
        <v>89</v>
      </c>
      <c r="S30" s="147" t="str">
        <f>IF(NOT(ISNUMBER(Q32)),"Total","Sub")</f>
        <v>Sub</v>
      </c>
      <c r="T30" s="289"/>
      <c r="U30" s="148" t="s">
        <v>8</v>
      </c>
      <c r="V30" s="149">
        <f>IF(SUM(V6:V29)=0,"",SUM(V6:V29))</f>
        <v>7677035</v>
      </c>
      <c r="W30" s="109"/>
      <c r="X30" s="103" t="str">
        <f>IF(SUM(X6:X29)=0,"",SUM(X6:X29))</f>
        <v/>
      </c>
      <c r="Y30" s="109"/>
      <c r="Z30" s="103" t="str">
        <f>IF(SUM(Z6:Z29)=0,"",SUM(Z6:Z29))</f>
        <v/>
      </c>
      <c r="AA30" s="109"/>
      <c r="AB30" s="103" t="str">
        <f>IF(SUM(AB6:AB29)=0,"",SUM(AB6:AB29))</f>
        <v/>
      </c>
      <c r="AC30" s="109"/>
      <c r="AD30" s="103" t="str">
        <f>IF(SUM(AD6:AD29)=0,"",SUM(AD6:AD29))</f>
        <v/>
      </c>
      <c r="AE30" s="146"/>
      <c r="AF30" s="156" t="s">
        <v>97</v>
      </c>
      <c r="AG30" s="147" t="str">
        <f>IF(NOT(ISNUMBER(AE32)),"Total","Sub")</f>
        <v>Sub</v>
      </c>
      <c r="AH30" s="289"/>
      <c r="AI30" s="148" t="s">
        <v>8</v>
      </c>
      <c r="AJ30" s="149">
        <f>IF(SUM(AJ6:AJ29)=0,"",SUM(AJ6:AJ29))</f>
        <v>7677035</v>
      </c>
      <c r="AK30" s="109"/>
      <c r="AL30" s="103" t="str">
        <f>IF(SUM(AL6:AL29)=0,"",SUM(AL6:AL29))</f>
        <v/>
      </c>
      <c r="AM30" s="109"/>
      <c r="AN30" s="103" t="str">
        <f>IF(SUM(AN6:AN29)=0,"",SUM(AN6:AN29))</f>
        <v/>
      </c>
      <c r="AO30" s="109"/>
      <c r="AP30" s="103" t="str">
        <f>IF(SUM(AP6:AP29)=0,"",SUM(AP6:AP29))</f>
        <v/>
      </c>
      <c r="AQ30" s="109"/>
      <c r="AR30" s="103" t="str">
        <f>IF(SUM(AR6:AR29)=0,"",SUM(AR6:AR29))</f>
        <v/>
      </c>
      <c r="AS30" s="109"/>
      <c r="AT30" s="103" t="str">
        <f>IF(SUM(AT6:AT29)=0,"",SUM(AT6:AT29))</f>
        <v/>
      </c>
      <c r="AU30" s="109"/>
      <c r="AV30" s="103" t="str">
        <f>IF(SUM(AV6:AV29)=0,"",SUM(AV6:AV29))</f>
        <v/>
      </c>
    </row>
    <row r="31" spans="1:48" s="224" customFormat="1" ht="10.5" customHeight="1" thickBot="1" x14ac:dyDescent="0.25">
      <c r="A31" s="150"/>
      <c r="B31" s="151" t="str">
        <f>CONCATENATE("Award to"&amp;" "&amp;$G$1)</f>
        <v>Award to ROCK ROAD CO.</v>
      </c>
      <c r="C31" s="152" t="str">
        <f>IF(NOT(ISNUMBER(A32)),"Bid","Total")</f>
        <v>Total</v>
      </c>
      <c r="D31" s="153"/>
      <c r="E31" s="154" t="s">
        <v>9</v>
      </c>
      <c r="F31" s="155">
        <f>IF(SUM(F6:F29)=0,"",SUM($D6*E6,$D7*E7,$D8*E8,$D9*E9,$D10*E10,$D11*E11,$D12*E12,$D13*E13,$D14*E14,$D15*E15,$D16*E16,$D17*E17,$D18*E18,$D19*E19,$D20*E20,$D21*E21,$D22*E22,$D23*E23,$D24*E24,$D25*E25,$D26*E26,$D27*E27,$D28*E28,$D29*E29))</f>
        <v>7677035</v>
      </c>
      <c r="G31" s="108"/>
      <c r="H31" s="104">
        <f>IF(SUM(H6:H29)=0,"",SUM($D6*G6,$D7*G7,$D8*G8,$D9*G9,$D10*G10,$D11*G11,$D12*G12,$D13*G13,$D14*G14,$D15*G15,$D16*G16,$D17*G17,$D18*G18,$D19*G19,$D20*G20,$D21*G21,$D22*G22,$D23*G23,$D24*G24,$D25*G25,$D26*G26,$D27*G27,$D28*G28,$D29*G29))</f>
        <v>6428394.2000000002</v>
      </c>
      <c r="I31" s="108"/>
      <c r="J31" s="104" t="str">
        <f>IF(SUM(J6:J29)=0,"",SUM($D6*I6,$D7*I7,$D8*I8,$D9*I9,$D10*I10,$D11*I11,$D12*I12,$D13*I13,$D14*I14,$D15*I15,$D16*I16,$D17*I17,$D18*I18,$D19*I19,$D20*I20,$D21*I21,$D22*I22,$D23*I23,$D24*I24,$D25*I25,$D26*I26,$D27*I27,$D28*I28,$D29*I29))</f>
        <v/>
      </c>
      <c r="K31" s="108"/>
      <c r="L31" s="104" t="str">
        <f>IF(SUM(L6:L29)=0,"",SUM($D6*K6,$D7*K7,$D8*K8,$D9*K9,$D10*K10,$D11*K11,$D12*K12,$D13*K13,$D14*K14,$D15*K15,$D16*K16,$D17*K17,$D18*K18,$D19*K19,$D20*K20,$D21*K21,$D22*K22,$D23*K23,$D24*K24,$D25*K25,$D26*K26,$D27*K27,$D28*K28,$D29*K29))</f>
        <v/>
      </c>
      <c r="M31" s="108"/>
      <c r="N31" s="104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8"/>
      <c r="P31" s="104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50"/>
      <c r="R31" s="151" t="str">
        <f>CONCATENATE("Award to"&amp;" "&amp;$G$1)</f>
        <v>Award to ROCK ROAD CO.</v>
      </c>
      <c r="S31" s="152" t="str">
        <f>IF(NOT(ISNUMBER(Q32)),"Bid","Total")</f>
        <v>Total</v>
      </c>
      <c r="T31" s="153"/>
      <c r="U31" s="154" t="s">
        <v>9</v>
      </c>
      <c r="V31" s="155">
        <f>IF(SUM(V6:V29)=0,"",SUM($D6*U6,$D7*U7,$D8*U8,$D9*U9,$D10*U10,$D11*U11,$D12*U12,$D13*U13,$D14*U14,$D15*U15,$D16*U16,$D17*U17,$D18*U18,$D19*U19,$D20*U20,$D21*U21,$D22*U22,$D23*U23,$D24*U24,$D25*U25,$D26*U26,$D27*U27,$D28*U28,$D29*U29))</f>
        <v>7677035</v>
      </c>
      <c r="W31" s="108"/>
      <c r="X31" s="104" t="str">
        <f>IF(SUM(X6:X29)=0,"",SUM($D6*W6,$D7*W7,$D8*W8,$D9*W9,$D10*W10,$D11*W11,$D12*W12,$D13*W13,$D14*W14,$D15*W15,$D16*W16,$D17*W17,$D18*W18,$D19*W19,$D20*W20,$D21*W21,$D22*W22,$D23*W23,$D24*W24,$D25*W25,$D26*W26,$D27*W27,$D28*W28,$D29*W29))</f>
        <v/>
      </c>
      <c r="Y31" s="108"/>
      <c r="Z31" s="104" t="str">
        <f>IF(SUM(Z6:Z29)=0,"",SUM($D6*Y6,$D7*Y7,$D8*Y8,$D9*Y9,$D10*Y10,$D11*Y11,$D12*Y12,$D13*Y13,$D14*Y14,$D15*Y15,$D16*Y16,$D17*Y17,$D18*Y18,$D19*Y19,$D20*Y20,$D21*Y21,$D22*Y22,$D23*Y23,$D24*Y24,$D25*Y25,$D26*Y26,$D27*Y27,$D28*Y28,$D29*Y29))</f>
        <v/>
      </c>
      <c r="AA31" s="108"/>
      <c r="AB31" s="104" t="str">
        <f>IF(SUM(AB6:AB29)=0,"",SUM($D6*AA6,$D7*AA7,$D8*AA8,$D9*AA9,$D10*AA10,$D11*AA11,$D12*AA12,$D13*AA13,$D14*AA14,$D15*AA15,$D16*AA16,$D17*AA17,$D18*AA18,$D19*AA19,$D20*AA20,$D21*AA21,$D22*AA22,$D23*AA23,$D24*AA24,$D25*AA25,$D26*AA26,$D27*AA27,$D28*AA28,$D29*AA29))</f>
        <v/>
      </c>
      <c r="AC31" s="108"/>
      <c r="AD31" s="104" t="str">
        <f>IF(SUM(AD6:AD29)=0,"",SUM($D6*AC6,$D7*AC7,$D8*AC8,$D9*AC9,$D10*AC10,$D11*AC11,$D12*AC12,$D13*AC13,$D14*AC14,$D15*AC15,$D16*AC16,$D17*AC17,$D18*AC18,$D19*AC19,$D20*AC20,$D21*AC21,$D22*AC22,$D23*AC23,$D24*AC24,$D25*AC25,$D26*AC26,$D27*AC27,$D28*AC28,$D29*AC29))</f>
        <v/>
      </c>
      <c r="AE31" s="150"/>
      <c r="AF31" s="151" t="str">
        <f>CONCATENATE("Award to"&amp;" "&amp;$G$1)</f>
        <v>Award to ROCK ROAD CO.</v>
      </c>
      <c r="AG31" s="152" t="str">
        <f>IF(NOT(ISNUMBER(AE32)),"Bid","Total")</f>
        <v>Total</v>
      </c>
      <c r="AH31" s="153"/>
      <c r="AI31" s="154" t="s">
        <v>9</v>
      </c>
      <c r="AJ31" s="155">
        <f>IF(SUM(AJ6:AJ29)=0,"",SUM($D6*AI6,$D7*AI7,$D8*AI8,$D9*AI9,$D10*AI10,$D11*AI11,$D12*AI12,$D13*AI13,$D14*AI14,$D15*AI15,$D16*AI16,$D17*AI17,$D18*AI18,$D19*AI19,$D20*AI20,$D21*AI21,$D22*AI22,$D23*AI23,$D24*AI24,$D25*AI25,$D26*AI26,$D27*AI27,$D28*AI28,$D29*AI29))</f>
        <v>7677035</v>
      </c>
      <c r="AK31" s="108"/>
      <c r="AL31" s="104" t="str">
        <f>IF(SUM(AL6:AL29)=0,"",SUM($D6*AK6,$D7*AK7,$D8*AK8,$D9*AK9,$D10*AK10,$D11*AK11,$D12*AK12,$D13*AK13,$D14*AK14,$D15*AK15,$D16*AK16,$D17*AK17,$D18*AK18,$D19*AK19,$D20*AK20,$D21*AK21,$D22*AK22,$D23*AK23,$D24*AK24,$D25*AK25,$D26*AK26,$D27*AK27,$D28*AK28,$D29*AK29))</f>
        <v/>
      </c>
      <c r="AM31" s="108"/>
      <c r="AN31" s="104" t="str">
        <f>IF(SUM(AN6:AN29)=0,"",SUM($D6*AM6,$D7*AM7,$D8*AM8,$D9*AM9,$D10*AM10,$D11*AM11,$D12*AM12,$D13*AM13,$D14*AM14,$D15*AM15,$D16*AM16,$D17*AM17,$D18*AM18,$D19*AM19,$D20*AM20,$D21*AM21,$D22*AM22,$D23*AM23,$D24*AM24,$D25*AM25,$D26*AM26,$D27*AM27,$D28*AM28,$D29*AM29))</f>
        <v/>
      </c>
      <c r="AO31" s="108"/>
      <c r="AP31" s="104" t="str">
        <f>IF(SUM(AP6:AP29)=0,"",SUM($D6*AO6,$D7*AO7,$D8*AO8,$D9*AO9,$D10*AO10,$D11*AO11,$D12*AO12,$D13*AO13,$D14*AO14,$D15*AO15,$D16*AO16,$D17*AO17,$D18*AO18,$D19*AO19,$D20*AO20,$D21*AO21,$D22*AO22,$D23*AO23,$D24*AO24,$D25*AO25,$D26*AO26,$D27*AO27,$D28*AO28,$D29*AO29))</f>
        <v/>
      </c>
      <c r="AQ31" s="108"/>
      <c r="AR31" s="104" t="str">
        <f>IF(SUM(AR6:AR29)=0,"",SUM($D6*AQ6,$D7*AQ7,$D8*AQ8,$D9*AQ9,$D10*AQ10,$D11*AQ11,$D12*AQ12,$D13*AQ13,$D14*AQ14,$D15*AQ15,$D16*AQ16,$D17*AQ17,$D18*AQ18,$D19*AQ19,$D20*AQ20,$D21*AQ21,$D22*AQ22,$D23*AQ23,$D24*AQ24,$D25*AQ25,$D26*AQ26,$D27*AQ27,$D28*AQ28,$D29*AQ29))</f>
        <v/>
      </c>
      <c r="AS31" s="108"/>
      <c r="AT31" s="104" t="str">
        <f>IF(SUM(AT6:AT29)=0,"",SUM($D6*AS6,$D7*AS7,$D8*AS8,$D9*AS9,$D10*AS10,$D11*AS11,$D12*AS12,$D13*AS13,$D14*AS14,$D15*AS15,$D16*AS16,$D17*AS17,$D18*AS18,$D19*AS19,$D20*AS20,$D21*AS21,$D22*AS22,$D23*AS23,$D24*AS24,$D25*AS25,$D26*AS26,$D27*AS27,$D28*AS28,$D29*AS29))</f>
        <v/>
      </c>
      <c r="AU31" s="108"/>
      <c r="AV31" s="104" t="str">
        <f>IF(SUM(AV6:AV29)=0,"",SUM($D6*AU6,$D7*AU7,$D8*AU8,$D9*AU9,$D10*AU10,$D11*AU11,$D12*AU12,$D13*AU13,$D14*AU14,$D15*AU15,$D16*AU16,$D17*AU17,$D18*AU18,$D19*AU19,$D20*AU20,$D21*AU21,$D22*AU22,$D23*AU23,$D24*AU24,$D25*AU25,$D26*AU26,$D27*AU27,$D28*AU28,$D29*AU29))</f>
        <v/>
      </c>
    </row>
    <row r="32" spans="1:48" s="224" customFormat="1" ht="24" customHeight="1" x14ac:dyDescent="0.2">
      <c r="A32" s="144">
        <f>IF(B32="","",A29+1)</f>
        <v>25</v>
      </c>
      <c r="B32" s="287" t="str">
        <f>IF(ISBLANK('Item List'!B28),"",'Item List'!B28)</f>
        <v>Median Removal</v>
      </c>
      <c r="C32" s="287" t="str">
        <f>IF(ISBLANK('Item List'!C28),"",'Item List'!C28)</f>
        <v>S.F.</v>
      </c>
      <c r="D32" s="288">
        <f>IF(ISBLANK('Item List'!K28),0,'Item List'!K28)</f>
        <v>12350</v>
      </c>
      <c r="E32" s="145">
        <f>IF(ISBLANK('Item List'!L28),0,'Item List'!L28)</f>
        <v>5</v>
      </c>
      <c r="F32" s="145">
        <f t="shared" ref="F32:F55" si="20">IF(AND(ISNUMBER($D32),ISNUMBER(E32)),$D32*E32,0)</f>
        <v>61750</v>
      </c>
      <c r="G32" s="167">
        <v>2</v>
      </c>
      <c r="H32" s="102">
        <f t="shared" ref="H32:H55" si="21">IF(AND(ISNUMBER($D32),ISNUMBER(G32)),$D32*G32,0)</f>
        <v>24700</v>
      </c>
      <c r="I32" s="168"/>
      <c r="J32" s="102">
        <f>IF(AND(ISNUMBER($D32),ISNUMBER(I32)),$D32*I32,0)</f>
        <v>0</v>
      </c>
      <c r="K32" s="168"/>
      <c r="L32" s="102">
        <f>IF(AND(ISNUMBER($D32),ISNUMBER(K32)),$D32*K32,0)</f>
        <v>0</v>
      </c>
      <c r="M32" s="168"/>
      <c r="N32" s="102">
        <f>IF(AND(ISNUMBER($D32),ISNUMBER(M32)),$D32*M32,0)</f>
        <v>0</v>
      </c>
      <c r="O32" s="168"/>
      <c r="P32" s="102">
        <f>IF(AND(ISNUMBER($D32),ISNUMBER(O32)),$D32*O32,0)</f>
        <v>0</v>
      </c>
      <c r="Q32" s="144">
        <f>IF(R32="","",Q29+1)</f>
        <v>25</v>
      </c>
      <c r="R32" s="287" t="str">
        <f>IF(ISBLANK('Item List'!B28),"",'Item List'!B28)</f>
        <v>Median Removal</v>
      </c>
      <c r="S32" s="287" t="str">
        <f>IF(ISBLANK('Item List'!C28),"",'Item List'!C28)</f>
        <v>S.F.</v>
      </c>
      <c r="T32" s="288">
        <f>IF(ISBLANK('Item List'!K28),0,'Item List'!K28)</f>
        <v>12350</v>
      </c>
      <c r="U32" s="145">
        <f>IF(ISBLANK('Item List'!L28),0,'Item List'!L28)</f>
        <v>5</v>
      </c>
      <c r="V32" s="145">
        <f>IF(AND(ISNUMBER($D32),ISNUMBER(U32)),$D32*U32,0)</f>
        <v>61750</v>
      </c>
      <c r="W32" s="168"/>
      <c r="X32" s="102">
        <f>IF(AND(ISNUMBER($D32),ISNUMBER(W32)),$D32*W32,0)</f>
        <v>0</v>
      </c>
      <c r="Y32" s="168"/>
      <c r="Z32" s="102">
        <f>IF(AND(ISNUMBER($D32),ISNUMBER(Y32)),$D32*Y32,0)</f>
        <v>0</v>
      </c>
      <c r="AA32" s="168"/>
      <c r="AB32" s="102">
        <f t="shared" ref="AB32:AB55" si="22">IF(AND(ISNUMBER($D32),ISNUMBER(AA32)),$D32*AA32,0)</f>
        <v>0</v>
      </c>
      <c r="AC32" s="168"/>
      <c r="AD32" s="102">
        <f t="shared" ref="AD32:AD55" si="23">IF(AND(ISNUMBER($D32),ISNUMBER(AC32)),$D32*AC32,0)</f>
        <v>0</v>
      </c>
      <c r="AE32" s="144">
        <f>IF(AF32="","",AE29+1)</f>
        <v>25</v>
      </c>
      <c r="AF32" s="287" t="str">
        <f>IF(ISBLANK('Item List'!B28),"",'Item List'!B28)</f>
        <v>Median Removal</v>
      </c>
      <c r="AG32" s="287" t="str">
        <f>IF(ISBLANK('Item List'!C28),"",'Item List'!C28)</f>
        <v>S.F.</v>
      </c>
      <c r="AH32" s="288">
        <f>IF(ISBLANK('Item List'!K28),0,'Item List'!K28)</f>
        <v>12350</v>
      </c>
      <c r="AI32" s="145">
        <f>IF(ISBLANK('Item List'!L28),0,'Item List'!L28)</f>
        <v>5</v>
      </c>
      <c r="AJ32" s="145">
        <f t="shared" ref="AJ32:AJ55" si="24">IF(AND(ISNUMBER($D32),ISNUMBER(AI32)),$D32*AI32,0)</f>
        <v>61750</v>
      </c>
      <c r="AK32" s="168"/>
      <c r="AL32" s="102">
        <f t="shared" ref="AL32:AL55" si="25">IF(AND(ISNUMBER($D32),ISNUMBER(AK32)),$D32*AK32,0)</f>
        <v>0</v>
      </c>
      <c r="AM32" s="168"/>
      <c r="AN32" s="102">
        <f t="shared" ref="AN32:AN55" si="26">IF(AND(ISNUMBER($D32),ISNUMBER(AM32)),$D32*AM32,0)</f>
        <v>0</v>
      </c>
      <c r="AO32" s="168"/>
      <c r="AP32" s="102">
        <f t="shared" ref="AP32:AP55" si="27">IF(AND(ISNUMBER($D32),ISNUMBER(AO32)),$D32*AO32,0)</f>
        <v>0</v>
      </c>
      <c r="AQ32" s="168"/>
      <c r="AR32" s="102">
        <f t="shared" ref="AR32:AR55" si="28">IF(AND(ISNUMBER($D32),ISNUMBER(AQ32)),$D32*AQ32,0)</f>
        <v>0</v>
      </c>
      <c r="AS32" s="168"/>
      <c r="AT32" s="102">
        <f t="shared" ref="AT32:AT55" si="29">IF(AND(ISNUMBER($D32),ISNUMBER(AS32)),$D32*AS32,0)</f>
        <v>0</v>
      </c>
      <c r="AU32" s="168"/>
      <c r="AV32" s="102">
        <f t="shared" ref="AV32:AV55" si="30">IF(AND(ISNUMBER($D32),ISNUMBER(AU32)),$D32*AU32,0)</f>
        <v>0</v>
      </c>
    </row>
    <row r="33" spans="1:48" s="224" customFormat="1" ht="24" customHeight="1" x14ac:dyDescent="0.2">
      <c r="A33" s="144">
        <f>IF(B33="","",A32+1)</f>
        <v>26</v>
      </c>
      <c r="B33" s="287" t="str">
        <f>IF(ISBLANK('Item List'!B29),"",'Item List'!B29)</f>
        <v>Surface Removal, 2"</v>
      </c>
      <c r="C33" s="287" t="str">
        <f>IF(ISBLANK('Item List'!C29),"",'Item List'!C29)</f>
        <v>S.Y.</v>
      </c>
      <c r="D33" s="288">
        <f>IF(ISBLANK('Item List'!K29),0,'Item List'!K29)</f>
        <v>10500</v>
      </c>
      <c r="E33" s="145">
        <f>IF(ISBLANK('Item List'!L29),0,'Item List'!L29)</f>
        <v>3</v>
      </c>
      <c r="F33" s="145">
        <f t="shared" si="20"/>
        <v>31500</v>
      </c>
      <c r="G33" s="167">
        <v>2.87</v>
      </c>
      <c r="H33" s="102">
        <f t="shared" si="21"/>
        <v>30135</v>
      </c>
      <c r="I33" s="168"/>
      <c r="J33" s="102">
        <f t="shared" ref="J33:J55" si="31">IF(AND(ISNUMBER($D33),ISNUMBER(I33)),$D33*I33,0)</f>
        <v>0</v>
      </c>
      <c r="K33" s="168"/>
      <c r="L33" s="102">
        <f t="shared" ref="L33:L55" si="32">IF(AND(ISNUMBER($D33),ISNUMBER(K33)),$D33*K33,0)</f>
        <v>0</v>
      </c>
      <c r="M33" s="168"/>
      <c r="N33" s="102">
        <f t="shared" ref="N33:N55" si="33">IF(AND(ISNUMBER($D33),ISNUMBER(M33)),$D33*M33,0)</f>
        <v>0</v>
      </c>
      <c r="O33" s="168"/>
      <c r="P33" s="102">
        <f t="shared" ref="P33:P55" si="34">IF(AND(ISNUMBER($D33),ISNUMBER(O33)),$D33*O33,0)</f>
        <v>0</v>
      </c>
      <c r="Q33" s="144">
        <f>IF(R33="","",Q32+1)</f>
        <v>26</v>
      </c>
      <c r="R33" s="287" t="str">
        <f>IF(ISBLANK('Item List'!B29),"",'Item List'!B29)</f>
        <v>Surface Removal, 2"</v>
      </c>
      <c r="S33" s="287" t="str">
        <f>IF(ISBLANK('Item List'!C29),"",'Item List'!C29)</f>
        <v>S.Y.</v>
      </c>
      <c r="T33" s="288">
        <f>IF(ISBLANK('Item List'!K29),0,'Item List'!K29)</f>
        <v>10500</v>
      </c>
      <c r="U33" s="145">
        <f>IF(ISBLANK('Item List'!L29),0,'Item List'!L29)</f>
        <v>3</v>
      </c>
      <c r="V33" s="145">
        <f t="shared" ref="V33:V55" si="35">IF(AND(ISNUMBER($D33),ISNUMBER(U33)),$D33*U33,0)</f>
        <v>31500</v>
      </c>
      <c r="W33" s="168"/>
      <c r="X33" s="102">
        <f t="shared" ref="X33:Z55" si="36">IF(AND(ISNUMBER($D33),ISNUMBER(W33)),$D33*W33,0)</f>
        <v>0</v>
      </c>
      <c r="Y33" s="168"/>
      <c r="Z33" s="102">
        <f t="shared" si="36"/>
        <v>0</v>
      </c>
      <c r="AA33" s="168"/>
      <c r="AB33" s="102">
        <f t="shared" si="22"/>
        <v>0</v>
      </c>
      <c r="AC33" s="168"/>
      <c r="AD33" s="102">
        <f t="shared" si="23"/>
        <v>0</v>
      </c>
      <c r="AE33" s="144">
        <f>IF(AF33="","",AE32+1)</f>
        <v>26</v>
      </c>
      <c r="AF33" s="287" t="str">
        <f>IF(ISBLANK('Item List'!B29),"",'Item List'!B29)</f>
        <v>Surface Removal, 2"</v>
      </c>
      <c r="AG33" s="287" t="str">
        <f>IF(ISBLANK('Item List'!C29),"",'Item List'!C29)</f>
        <v>S.Y.</v>
      </c>
      <c r="AH33" s="288">
        <f>IF(ISBLANK('Item List'!K29),0,'Item List'!K29)</f>
        <v>10500</v>
      </c>
      <c r="AI33" s="145">
        <f>IF(ISBLANK('Item List'!L29),0,'Item List'!L29)</f>
        <v>3</v>
      </c>
      <c r="AJ33" s="145">
        <f t="shared" si="24"/>
        <v>31500</v>
      </c>
      <c r="AK33" s="168"/>
      <c r="AL33" s="102">
        <f t="shared" si="25"/>
        <v>0</v>
      </c>
      <c r="AM33" s="168"/>
      <c r="AN33" s="102">
        <f t="shared" si="26"/>
        <v>0</v>
      </c>
      <c r="AO33" s="168"/>
      <c r="AP33" s="102">
        <f t="shared" si="27"/>
        <v>0</v>
      </c>
      <c r="AQ33" s="168"/>
      <c r="AR33" s="102">
        <f t="shared" si="28"/>
        <v>0</v>
      </c>
      <c r="AS33" s="168"/>
      <c r="AT33" s="102">
        <f t="shared" si="29"/>
        <v>0</v>
      </c>
      <c r="AU33" s="168"/>
      <c r="AV33" s="102">
        <f t="shared" si="30"/>
        <v>0</v>
      </c>
    </row>
    <row r="34" spans="1:48" s="224" customFormat="1" ht="24" customHeight="1" x14ac:dyDescent="0.2">
      <c r="A34" s="144">
        <f t="shared" ref="A34:A55" si="37">IF(B34="","",A33+1)</f>
        <v>27</v>
      </c>
      <c r="B34" s="287" t="str">
        <f>IF(ISBLANK('Item List'!B30),"",'Item List'!B30)</f>
        <v>Surface Removal, 3.25"</v>
      </c>
      <c r="C34" s="287" t="str">
        <f>IF(ISBLANK('Item List'!C30),"",'Item List'!C30)</f>
        <v>S.Y.</v>
      </c>
      <c r="D34" s="288">
        <f>IF(ISBLANK('Item List'!K30),0,'Item List'!K30)</f>
        <v>98750</v>
      </c>
      <c r="E34" s="145">
        <f>IF(ISBLANK('Item List'!L30),0,'Item List'!L30)</f>
        <v>4</v>
      </c>
      <c r="F34" s="145">
        <f t="shared" si="20"/>
        <v>395000</v>
      </c>
      <c r="G34" s="167">
        <v>3.52</v>
      </c>
      <c r="H34" s="102">
        <f t="shared" si="21"/>
        <v>347600</v>
      </c>
      <c r="I34" s="168"/>
      <c r="J34" s="102">
        <f t="shared" si="31"/>
        <v>0</v>
      </c>
      <c r="K34" s="168"/>
      <c r="L34" s="102">
        <f t="shared" si="32"/>
        <v>0</v>
      </c>
      <c r="M34" s="168"/>
      <c r="N34" s="102">
        <f t="shared" si="33"/>
        <v>0</v>
      </c>
      <c r="O34" s="168"/>
      <c r="P34" s="102">
        <f t="shared" si="34"/>
        <v>0</v>
      </c>
      <c r="Q34" s="144">
        <f t="shared" ref="Q34:Q55" si="38">IF(R34="","",Q33+1)</f>
        <v>27</v>
      </c>
      <c r="R34" s="287" t="str">
        <f>IF(ISBLANK('Item List'!B30),"",'Item List'!B30)</f>
        <v>Surface Removal, 3.25"</v>
      </c>
      <c r="S34" s="287" t="str">
        <f>IF(ISBLANK('Item List'!C30),"",'Item List'!C30)</f>
        <v>S.Y.</v>
      </c>
      <c r="T34" s="288">
        <f>IF(ISBLANK('Item List'!K30),0,'Item List'!K30)</f>
        <v>98750</v>
      </c>
      <c r="U34" s="145">
        <f>IF(ISBLANK('Item List'!L30),0,'Item List'!L30)</f>
        <v>4</v>
      </c>
      <c r="V34" s="145">
        <f t="shared" si="35"/>
        <v>395000</v>
      </c>
      <c r="W34" s="168"/>
      <c r="X34" s="102">
        <f t="shared" si="36"/>
        <v>0</v>
      </c>
      <c r="Y34" s="168"/>
      <c r="Z34" s="102">
        <f t="shared" si="36"/>
        <v>0</v>
      </c>
      <c r="AA34" s="168"/>
      <c r="AB34" s="102">
        <f t="shared" si="22"/>
        <v>0</v>
      </c>
      <c r="AC34" s="168"/>
      <c r="AD34" s="102">
        <f t="shared" si="23"/>
        <v>0</v>
      </c>
      <c r="AE34" s="144">
        <f t="shared" ref="AE34:AE55" si="39">IF(AF34="","",AE33+1)</f>
        <v>27</v>
      </c>
      <c r="AF34" s="287" t="str">
        <f>IF(ISBLANK('Item List'!B30),"",'Item List'!B30)</f>
        <v>Surface Removal, 3.25"</v>
      </c>
      <c r="AG34" s="287" t="str">
        <f>IF(ISBLANK('Item List'!C30),"",'Item List'!C30)</f>
        <v>S.Y.</v>
      </c>
      <c r="AH34" s="288">
        <f>IF(ISBLANK('Item List'!K30),0,'Item List'!K30)</f>
        <v>98750</v>
      </c>
      <c r="AI34" s="145">
        <f>IF(ISBLANK('Item List'!L30),0,'Item List'!L30)</f>
        <v>4</v>
      </c>
      <c r="AJ34" s="145">
        <f t="shared" si="24"/>
        <v>395000</v>
      </c>
      <c r="AK34" s="168"/>
      <c r="AL34" s="102">
        <f t="shared" si="25"/>
        <v>0</v>
      </c>
      <c r="AM34" s="168"/>
      <c r="AN34" s="102">
        <f t="shared" si="26"/>
        <v>0</v>
      </c>
      <c r="AO34" s="168"/>
      <c r="AP34" s="102">
        <f t="shared" si="27"/>
        <v>0</v>
      </c>
      <c r="AQ34" s="168"/>
      <c r="AR34" s="102">
        <f t="shared" si="28"/>
        <v>0</v>
      </c>
      <c r="AS34" s="168"/>
      <c r="AT34" s="102">
        <f t="shared" si="29"/>
        <v>0</v>
      </c>
      <c r="AU34" s="168"/>
      <c r="AV34" s="102">
        <f t="shared" si="30"/>
        <v>0</v>
      </c>
    </row>
    <row r="35" spans="1:48" s="224" customFormat="1" ht="24" customHeight="1" x14ac:dyDescent="0.2">
      <c r="A35" s="144">
        <f t="shared" si="37"/>
        <v>28</v>
      </c>
      <c r="B35" s="287" t="str">
        <f>IF(ISBLANK('Item List'!B31),"",'Item List'!B31)</f>
        <v>Surface Removal, 4.5"</v>
      </c>
      <c r="C35" s="287" t="str">
        <f>IF(ISBLANK('Item List'!C31),"",'Item List'!C31)</f>
        <v>S.Y.</v>
      </c>
      <c r="D35" s="288">
        <f>IF(ISBLANK('Item List'!K31),0,'Item List'!K31)</f>
        <v>81850</v>
      </c>
      <c r="E35" s="145">
        <f>IF(ISBLANK('Item List'!L31),0,'Item List'!L31)</f>
        <v>5</v>
      </c>
      <c r="F35" s="145">
        <f t="shared" si="20"/>
        <v>409250</v>
      </c>
      <c r="G35" s="167">
        <v>4.16</v>
      </c>
      <c r="H35" s="102">
        <f t="shared" si="21"/>
        <v>340496</v>
      </c>
      <c r="I35" s="168"/>
      <c r="J35" s="102">
        <f t="shared" si="31"/>
        <v>0</v>
      </c>
      <c r="K35" s="168"/>
      <c r="L35" s="102">
        <f t="shared" si="32"/>
        <v>0</v>
      </c>
      <c r="M35" s="168"/>
      <c r="N35" s="102">
        <f t="shared" si="33"/>
        <v>0</v>
      </c>
      <c r="O35" s="168"/>
      <c r="P35" s="102">
        <f t="shared" si="34"/>
        <v>0</v>
      </c>
      <c r="Q35" s="144">
        <f t="shared" si="38"/>
        <v>28</v>
      </c>
      <c r="R35" s="287" t="str">
        <f>IF(ISBLANK('Item List'!B31),"",'Item List'!B31)</f>
        <v>Surface Removal, 4.5"</v>
      </c>
      <c r="S35" s="287" t="str">
        <f>IF(ISBLANK('Item List'!C31),"",'Item List'!C31)</f>
        <v>S.Y.</v>
      </c>
      <c r="T35" s="288">
        <f>IF(ISBLANK('Item List'!K31),0,'Item List'!K31)</f>
        <v>81850</v>
      </c>
      <c r="U35" s="145">
        <f>IF(ISBLANK('Item List'!L31),0,'Item List'!L31)</f>
        <v>5</v>
      </c>
      <c r="V35" s="145">
        <f t="shared" si="35"/>
        <v>409250</v>
      </c>
      <c r="W35" s="168"/>
      <c r="X35" s="102">
        <f t="shared" si="36"/>
        <v>0</v>
      </c>
      <c r="Y35" s="168"/>
      <c r="Z35" s="102">
        <f t="shared" si="36"/>
        <v>0</v>
      </c>
      <c r="AA35" s="168"/>
      <c r="AB35" s="102">
        <f t="shared" si="22"/>
        <v>0</v>
      </c>
      <c r="AC35" s="168"/>
      <c r="AD35" s="102">
        <f t="shared" si="23"/>
        <v>0</v>
      </c>
      <c r="AE35" s="144">
        <f t="shared" si="39"/>
        <v>28</v>
      </c>
      <c r="AF35" s="287" t="str">
        <f>IF(ISBLANK('Item List'!B31),"",'Item List'!B31)</f>
        <v>Surface Removal, 4.5"</v>
      </c>
      <c r="AG35" s="287" t="str">
        <f>IF(ISBLANK('Item List'!C31),"",'Item List'!C31)</f>
        <v>S.Y.</v>
      </c>
      <c r="AH35" s="288">
        <f>IF(ISBLANK('Item List'!K31),0,'Item List'!K31)</f>
        <v>81850</v>
      </c>
      <c r="AI35" s="145">
        <f>IF(ISBLANK('Item List'!L31),0,'Item List'!L31)</f>
        <v>5</v>
      </c>
      <c r="AJ35" s="145">
        <f t="shared" si="24"/>
        <v>409250</v>
      </c>
      <c r="AK35" s="168"/>
      <c r="AL35" s="102">
        <f t="shared" si="25"/>
        <v>0</v>
      </c>
      <c r="AM35" s="168"/>
      <c r="AN35" s="102">
        <f t="shared" si="26"/>
        <v>0</v>
      </c>
      <c r="AO35" s="168"/>
      <c r="AP35" s="102">
        <f t="shared" si="27"/>
        <v>0</v>
      </c>
      <c r="AQ35" s="168"/>
      <c r="AR35" s="102">
        <f t="shared" si="28"/>
        <v>0</v>
      </c>
      <c r="AS35" s="168"/>
      <c r="AT35" s="102">
        <f t="shared" si="29"/>
        <v>0</v>
      </c>
      <c r="AU35" s="168"/>
      <c r="AV35" s="102">
        <f t="shared" si="30"/>
        <v>0</v>
      </c>
    </row>
    <row r="36" spans="1:48" s="224" customFormat="1" ht="24" customHeight="1" x14ac:dyDescent="0.2">
      <c r="A36" s="144">
        <f t="shared" si="37"/>
        <v>29</v>
      </c>
      <c r="B36" s="287" t="str">
        <f>IF(ISBLANK('Item List'!B32),"",'Item List'!B32)</f>
        <v>Concrete Surface Removal, 1"</v>
      </c>
      <c r="C36" s="287" t="str">
        <f>IF(ISBLANK('Item List'!C32),"",'Item List'!C32)</f>
        <v>S.Y.</v>
      </c>
      <c r="D36" s="288">
        <f>IF(ISBLANK('Item List'!K32),0,'Item List'!K32)</f>
        <v>24250</v>
      </c>
      <c r="E36" s="145">
        <f>IF(ISBLANK('Item List'!L32),0,'Item List'!L32)</f>
        <v>7</v>
      </c>
      <c r="F36" s="145">
        <f t="shared" si="20"/>
        <v>169750</v>
      </c>
      <c r="G36" s="167">
        <v>3.28</v>
      </c>
      <c r="H36" s="102">
        <f t="shared" si="21"/>
        <v>79540</v>
      </c>
      <c r="I36" s="168"/>
      <c r="J36" s="102">
        <f t="shared" si="31"/>
        <v>0</v>
      </c>
      <c r="K36" s="168"/>
      <c r="L36" s="102">
        <f t="shared" si="32"/>
        <v>0</v>
      </c>
      <c r="M36" s="168"/>
      <c r="N36" s="102">
        <f t="shared" si="33"/>
        <v>0</v>
      </c>
      <c r="O36" s="168"/>
      <c r="P36" s="102">
        <f t="shared" si="34"/>
        <v>0</v>
      </c>
      <c r="Q36" s="144">
        <f t="shared" si="38"/>
        <v>29</v>
      </c>
      <c r="R36" s="287" t="str">
        <f>IF(ISBLANK('Item List'!B32),"",'Item List'!B32)</f>
        <v>Concrete Surface Removal, 1"</v>
      </c>
      <c r="S36" s="287" t="str">
        <f>IF(ISBLANK('Item List'!C32),"",'Item List'!C32)</f>
        <v>S.Y.</v>
      </c>
      <c r="T36" s="288">
        <f>IF(ISBLANK('Item List'!K32),0,'Item List'!K32)</f>
        <v>24250</v>
      </c>
      <c r="U36" s="145">
        <f>IF(ISBLANK('Item List'!L32),0,'Item List'!L32)</f>
        <v>7</v>
      </c>
      <c r="V36" s="145">
        <f t="shared" si="35"/>
        <v>169750</v>
      </c>
      <c r="W36" s="168"/>
      <c r="X36" s="102">
        <f t="shared" si="36"/>
        <v>0</v>
      </c>
      <c r="Y36" s="168"/>
      <c r="Z36" s="102">
        <f t="shared" si="36"/>
        <v>0</v>
      </c>
      <c r="AA36" s="168"/>
      <c r="AB36" s="102">
        <f t="shared" si="22"/>
        <v>0</v>
      </c>
      <c r="AC36" s="168"/>
      <c r="AD36" s="102">
        <f t="shared" si="23"/>
        <v>0</v>
      </c>
      <c r="AE36" s="144">
        <f t="shared" si="39"/>
        <v>29</v>
      </c>
      <c r="AF36" s="287" t="str">
        <f>IF(ISBLANK('Item List'!B32),"",'Item List'!B32)</f>
        <v>Concrete Surface Removal, 1"</v>
      </c>
      <c r="AG36" s="287" t="str">
        <f>IF(ISBLANK('Item List'!C32),"",'Item List'!C32)</f>
        <v>S.Y.</v>
      </c>
      <c r="AH36" s="288">
        <f>IF(ISBLANK('Item List'!K32),0,'Item List'!K32)</f>
        <v>24250</v>
      </c>
      <c r="AI36" s="145">
        <f>IF(ISBLANK('Item List'!L32),0,'Item List'!L32)</f>
        <v>7</v>
      </c>
      <c r="AJ36" s="145">
        <f t="shared" si="24"/>
        <v>169750</v>
      </c>
      <c r="AK36" s="168"/>
      <c r="AL36" s="102">
        <f t="shared" si="25"/>
        <v>0</v>
      </c>
      <c r="AM36" s="168"/>
      <c r="AN36" s="102">
        <f t="shared" si="26"/>
        <v>0</v>
      </c>
      <c r="AO36" s="168"/>
      <c r="AP36" s="102">
        <f t="shared" si="27"/>
        <v>0</v>
      </c>
      <c r="AQ36" s="168"/>
      <c r="AR36" s="102">
        <f t="shared" si="28"/>
        <v>0</v>
      </c>
      <c r="AS36" s="168"/>
      <c r="AT36" s="102">
        <f t="shared" si="29"/>
        <v>0</v>
      </c>
      <c r="AU36" s="168"/>
      <c r="AV36" s="102">
        <f t="shared" si="30"/>
        <v>0</v>
      </c>
    </row>
    <row r="37" spans="1:48" s="224" customFormat="1" ht="24" customHeight="1" x14ac:dyDescent="0.2">
      <c r="A37" s="144">
        <f t="shared" si="37"/>
        <v>30</v>
      </c>
      <c r="B37" s="287" t="str">
        <f>IF(ISBLANK('Item List'!B33),"",'Item List'!B33)</f>
        <v>Hand Holes to be Adjusted</v>
      </c>
      <c r="C37" s="287" t="str">
        <f>IF(ISBLANK('Item List'!C33),"",'Item List'!C33)</f>
        <v>Each</v>
      </c>
      <c r="D37" s="288">
        <f>IF(ISBLANK('Item List'!K33),0,'Item List'!K33)</f>
        <v>5</v>
      </c>
      <c r="E37" s="145">
        <f>IF(ISBLANK('Item List'!L33),0,'Item List'!L33)</f>
        <v>4000</v>
      </c>
      <c r="F37" s="145">
        <f t="shared" si="20"/>
        <v>20000</v>
      </c>
      <c r="G37" s="167">
        <v>1200</v>
      </c>
      <c r="H37" s="102">
        <f t="shared" si="21"/>
        <v>6000</v>
      </c>
      <c r="I37" s="168"/>
      <c r="J37" s="102">
        <f t="shared" si="31"/>
        <v>0</v>
      </c>
      <c r="K37" s="168"/>
      <c r="L37" s="102">
        <f t="shared" si="32"/>
        <v>0</v>
      </c>
      <c r="M37" s="168"/>
      <c r="N37" s="102">
        <f t="shared" si="33"/>
        <v>0</v>
      </c>
      <c r="O37" s="168"/>
      <c r="P37" s="102">
        <f t="shared" si="34"/>
        <v>0</v>
      </c>
      <c r="Q37" s="144">
        <f t="shared" si="38"/>
        <v>30</v>
      </c>
      <c r="R37" s="287" t="str">
        <f>IF(ISBLANK('Item List'!B33),"",'Item List'!B33)</f>
        <v>Hand Holes to be Adjusted</v>
      </c>
      <c r="S37" s="287" t="str">
        <f>IF(ISBLANK('Item List'!C33),"",'Item List'!C33)</f>
        <v>Each</v>
      </c>
      <c r="T37" s="288">
        <f>IF(ISBLANK('Item List'!K33),0,'Item List'!K33)</f>
        <v>5</v>
      </c>
      <c r="U37" s="145">
        <f>IF(ISBLANK('Item List'!L33),0,'Item List'!L33)</f>
        <v>4000</v>
      </c>
      <c r="V37" s="145">
        <f t="shared" si="35"/>
        <v>20000</v>
      </c>
      <c r="W37" s="168"/>
      <c r="X37" s="102">
        <f t="shared" si="36"/>
        <v>0</v>
      </c>
      <c r="Y37" s="168"/>
      <c r="Z37" s="102">
        <f t="shared" si="36"/>
        <v>0</v>
      </c>
      <c r="AA37" s="168"/>
      <c r="AB37" s="102">
        <f t="shared" si="22"/>
        <v>0</v>
      </c>
      <c r="AC37" s="168"/>
      <c r="AD37" s="102">
        <f t="shared" si="23"/>
        <v>0</v>
      </c>
      <c r="AE37" s="144">
        <f t="shared" si="39"/>
        <v>30</v>
      </c>
      <c r="AF37" s="287" t="str">
        <f>IF(ISBLANK('Item List'!B33),"",'Item List'!B33)</f>
        <v>Hand Holes to be Adjusted</v>
      </c>
      <c r="AG37" s="287" t="str">
        <f>IF(ISBLANK('Item List'!C33),"",'Item List'!C33)</f>
        <v>Each</v>
      </c>
      <c r="AH37" s="288">
        <f>IF(ISBLANK('Item List'!K33),0,'Item List'!K33)</f>
        <v>5</v>
      </c>
      <c r="AI37" s="145">
        <f>IF(ISBLANK('Item List'!L33),0,'Item List'!L33)</f>
        <v>4000</v>
      </c>
      <c r="AJ37" s="145">
        <f t="shared" si="24"/>
        <v>20000</v>
      </c>
      <c r="AK37" s="168"/>
      <c r="AL37" s="102">
        <f t="shared" si="25"/>
        <v>0</v>
      </c>
      <c r="AM37" s="168"/>
      <c r="AN37" s="102">
        <f t="shared" si="26"/>
        <v>0</v>
      </c>
      <c r="AO37" s="168"/>
      <c r="AP37" s="102">
        <f t="shared" si="27"/>
        <v>0</v>
      </c>
      <c r="AQ37" s="168"/>
      <c r="AR37" s="102">
        <f t="shared" si="28"/>
        <v>0</v>
      </c>
      <c r="AS37" s="168"/>
      <c r="AT37" s="102">
        <f t="shared" si="29"/>
        <v>0</v>
      </c>
      <c r="AU37" s="168"/>
      <c r="AV37" s="102">
        <f t="shared" si="30"/>
        <v>0</v>
      </c>
    </row>
    <row r="38" spans="1:48" s="224" customFormat="1" ht="24" customHeight="1" x14ac:dyDescent="0.2">
      <c r="A38" s="144">
        <f t="shared" si="37"/>
        <v>31</v>
      </c>
      <c r="B38" s="287" t="str">
        <f>IF(ISBLANK('Item List'!B34),"",'Item List'!B34)</f>
        <v>Sanitary Riser/Valve Boxes to be Adjusted</v>
      </c>
      <c r="C38" s="287" t="str">
        <f>IF(ISBLANK('Item List'!C34),"",'Item List'!C34)</f>
        <v>Each</v>
      </c>
      <c r="D38" s="288">
        <f>IF(ISBLANK('Item List'!K34),0,'Item List'!K34)</f>
        <v>12</v>
      </c>
      <c r="E38" s="145">
        <f>IF(ISBLANK('Item List'!L34),0,'Item List'!L34)</f>
        <v>500</v>
      </c>
      <c r="F38" s="145">
        <f t="shared" si="20"/>
        <v>6000</v>
      </c>
      <c r="G38" s="167">
        <v>350</v>
      </c>
      <c r="H38" s="102">
        <f t="shared" si="21"/>
        <v>4200</v>
      </c>
      <c r="I38" s="168"/>
      <c r="J38" s="102">
        <f t="shared" si="31"/>
        <v>0</v>
      </c>
      <c r="K38" s="168"/>
      <c r="L38" s="102">
        <f t="shared" si="32"/>
        <v>0</v>
      </c>
      <c r="M38" s="168"/>
      <c r="N38" s="102">
        <f t="shared" si="33"/>
        <v>0</v>
      </c>
      <c r="O38" s="168"/>
      <c r="P38" s="102">
        <f t="shared" si="34"/>
        <v>0</v>
      </c>
      <c r="Q38" s="144">
        <f t="shared" si="38"/>
        <v>31</v>
      </c>
      <c r="R38" s="287" t="str">
        <f>IF(ISBLANK('Item List'!B34),"",'Item List'!B34)</f>
        <v>Sanitary Riser/Valve Boxes to be Adjusted</v>
      </c>
      <c r="S38" s="287" t="str">
        <f>IF(ISBLANK('Item List'!C34),"",'Item List'!C34)</f>
        <v>Each</v>
      </c>
      <c r="T38" s="288">
        <f>IF(ISBLANK('Item List'!K34),0,'Item List'!K34)</f>
        <v>12</v>
      </c>
      <c r="U38" s="145">
        <f>IF(ISBLANK('Item List'!L34),0,'Item List'!L34)</f>
        <v>500</v>
      </c>
      <c r="V38" s="145">
        <f t="shared" si="35"/>
        <v>6000</v>
      </c>
      <c r="W38" s="168"/>
      <c r="X38" s="102">
        <f t="shared" si="36"/>
        <v>0</v>
      </c>
      <c r="Y38" s="168"/>
      <c r="Z38" s="102">
        <f t="shared" si="36"/>
        <v>0</v>
      </c>
      <c r="AA38" s="168"/>
      <c r="AB38" s="102">
        <f t="shared" si="22"/>
        <v>0</v>
      </c>
      <c r="AC38" s="168"/>
      <c r="AD38" s="102">
        <f t="shared" si="23"/>
        <v>0</v>
      </c>
      <c r="AE38" s="144">
        <f t="shared" si="39"/>
        <v>31</v>
      </c>
      <c r="AF38" s="287" t="str">
        <f>IF(ISBLANK('Item List'!B34),"",'Item List'!B34)</f>
        <v>Sanitary Riser/Valve Boxes to be Adjusted</v>
      </c>
      <c r="AG38" s="287" t="str">
        <f>IF(ISBLANK('Item List'!C34),"",'Item List'!C34)</f>
        <v>Each</v>
      </c>
      <c r="AH38" s="288">
        <f>IF(ISBLANK('Item List'!K34),0,'Item List'!K34)</f>
        <v>12</v>
      </c>
      <c r="AI38" s="145">
        <f>IF(ISBLANK('Item List'!L34),0,'Item List'!L34)</f>
        <v>500</v>
      </c>
      <c r="AJ38" s="145">
        <f t="shared" si="24"/>
        <v>6000</v>
      </c>
      <c r="AK38" s="168"/>
      <c r="AL38" s="102">
        <f t="shared" si="25"/>
        <v>0</v>
      </c>
      <c r="AM38" s="168"/>
      <c r="AN38" s="102">
        <f t="shared" si="26"/>
        <v>0</v>
      </c>
      <c r="AO38" s="168"/>
      <c r="AP38" s="102">
        <f t="shared" si="27"/>
        <v>0</v>
      </c>
      <c r="AQ38" s="168"/>
      <c r="AR38" s="102">
        <f t="shared" si="28"/>
        <v>0</v>
      </c>
      <c r="AS38" s="168"/>
      <c r="AT38" s="102">
        <f t="shared" si="29"/>
        <v>0</v>
      </c>
      <c r="AU38" s="168"/>
      <c r="AV38" s="102">
        <f t="shared" si="30"/>
        <v>0</v>
      </c>
    </row>
    <row r="39" spans="1:48" s="224" customFormat="1" ht="24" customHeight="1" x14ac:dyDescent="0.2">
      <c r="A39" s="144">
        <f t="shared" si="37"/>
        <v>32</v>
      </c>
      <c r="B39" s="287" t="str">
        <f>IF(ISBLANK('Item List'!B35),"",'Item List'!B35)</f>
        <v>Manholes to be Adjusted</v>
      </c>
      <c r="C39" s="287" t="str">
        <f>IF(ISBLANK('Item List'!C35),"",'Item List'!C35)</f>
        <v>Each</v>
      </c>
      <c r="D39" s="288">
        <f>IF(ISBLANK('Item List'!K35),0,'Item List'!K35)</f>
        <v>110</v>
      </c>
      <c r="E39" s="145">
        <f>IF(ISBLANK('Item List'!L35),0,'Item List'!L35)</f>
        <v>800</v>
      </c>
      <c r="F39" s="145">
        <f t="shared" si="20"/>
        <v>88000</v>
      </c>
      <c r="G39" s="167">
        <v>950</v>
      </c>
      <c r="H39" s="102">
        <f t="shared" si="21"/>
        <v>104500</v>
      </c>
      <c r="I39" s="168"/>
      <c r="J39" s="102">
        <f t="shared" si="31"/>
        <v>0</v>
      </c>
      <c r="K39" s="168"/>
      <c r="L39" s="102">
        <f t="shared" si="32"/>
        <v>0</v>
      </c>
      <c r="M39" s="168"/>
      <c r="N39" s="102">
        <f t="shared" si="33"/>
        <v>0</v>
      </c>
      <c r="O39" s="168"/>
      <c r="P39" s="102">
        <f t="shared" si="34"/>
        <v>0</v>
      </c>
      <c r="Q39" s="144">
        <f t="shared" si="38"/>
        <v>32</v>
      </c>
      <c r="R39" s="287" t="str">
        <f>IF(ISBLANK('Item List'!B35),"",'Item List'!B35)</f>
        <v>Manholes to be Adjusted</v>
      </c>
      <c r="S39" s="287" t="str">
        <f>IF(ISBLANK('Item List'!C35),"",'Item List'!C35)</f>
        <v>Each</v>
      </c>
      <c r="T39" s="288">
        <f>IF(ISBLANK('Item List'!K35),0,'Item List'!K35)</f>
        <v>110</v>
      </c>
      <c r="U39" s="145">
        <f>IF(ISBLANK('Item List'!L35),0,'Item List'!L35)</f>
        <v>800</v>
      </c>
      <c r="V39" s="145">
        <f t="shared" si="35"/>
        <v>88000</v>
      </c>
      <c r="W39" s="168"/>
      <c r="X39" s="102">
        <f t="shared" si="36"/>
        <v>0</v>
      </c>
      <c r="Y39" s="168"/>
      <c r="Z39" s="102">
        <f t="shared" si="36"/>
        <v>0</v>
      </c>
      <c r="AA39" s="168"/>
      <c r="AB39" s="102">
        <f t="shared" si="22"/>
        <v>0</v>
      </c>
      <c r="AC39" s="168"/>
      <c r="AD39" s="102">
        <f t="shared" si="23"/>
        <v>0</v>
      </c>
      <c r="AE39" s="144">
        <f t="shared" si="39"/>
        <v>32</v>
      </c>
      <c r="AF39" s="287" t="str">
        <f>IF(ISBLANK('Item List'!B35),"",'Item List'!B35)</f>
        <v>Manholes to be Adjusted</v>
      </c>
      <c r="AG39" s="287" t="str">
        <f>IF(ISBLANK('Item List'!C35),"",'Item List'!C35)</f>
        <v>Each</v>
      </c>
      <c r="AH39" s="288">
        <f>IF(ISBLANK('Item List'!K35),0,'Item List'!K35)</f>
        <v>110</v>
      </c>
      <c r="AI39" s="145">
        <f>IF(ISBLANK('Item List'!L35),0,'Item List'!L35)</f>
        <v>800</v>
      </c>
      <c r="AJ39" s="145">
        <f t="shared" si="24"/>
        <v>88000</v>
      </c>
      <c r="AK39" s="168"/>
      <c r="AL39" s="102">
        <f t="shared" si="25"/>
        <v>0</v>
      </c>
      <c r="AM39" s="168"/>
      <c r="AN39" s="102">
        <f t="shared" si="26"/>
        <v>0</v>
      </c>
      <c r="AO39" s="168"/>
      <c r="AP39" s="102">
        <f t="shared" si="27"/>
        <v>0</v>
      </c>
      <c r="AQ39" s="168"/>
      <c r="AR39" s="102">
        <f t="shared" si="28"/>
        <v>0</v>
      </c>
      <c r="AS39" s="168"/>
      <c r="AT39" s="102">
        <f t="shared" si="29"/>
        <v>0</v>
      </c>
      <c r="AU39" s="168"/>
      <c r="AV39" s="102">
        <f t="shared" si="30"/>
        <v>0</v>
      </c>
    </row>
    <row r="40" spans="1:48" s="224" customFormat="1" ht="24" customHeight="1" x14ac:dyDescent="0.2">
      <c r="A40" s="144">
        <f t="shared" si="37"/>
        <v>33</v>
      </c>
      <c r="B40" s="287" t="str">
        <f>IF(ISBLANK('Item List'!B36),"",'Item List'!B36)</f>
        <v>Manholes to be Adjusted (AT&amp;T)</v>
      </c>
      <c r="C40" s="287" t="str">
        <f>IF(ISBLANK('Item List'!C36),"",'Item List'!C36)</f>
        <v>Each</v>
      </c>
      <c r="D40" s="288">
        <f>IF(ISBLANK('Item List'!K36),0,'Item List'!K36)</f>
        <v>13</v>
      </c>
      <c r="E40" s="145">
        <f>IF(ISBLANK('Item List'!L36),0,'Item List'!L36)</f>
        <v>3000</v>
      </c>
      <c r="F40" s="145">
        <f t="shared" si="20"/>
        <v>39000</v>
      </c>
      <c r="G40" s="167">
        <v>950</v>
      </c>
      <c r="H40" s="102">
        <f t="shared" si="21"/>
        <v>12350</v>
      </c>
      <c r="I40" s="168"/>
      <c r="J40" s="102">
        <f t="shared" si="31"/>
        <v>0</v>
      </c>
      <c r="K40" s="168"/>
      <c r="L40" s="102">
        <f t="shared" si="32"/>
        <v>0</v>
      </c>
      <c r="M40" s="168"/>
      <c r="N40" s="102">
        <f t="shared" si="33"/>
        <v>0</v>
      </c>
      <c r="O40" s="168"/>
      <c r="P40" s="102">
        <f t="shared" si="34"/>
        <v>0</v>
      </c>
      <c r="Q40" s="144">
        <f t="shared" si="38"/>
        <v>33</v>
      </c>
      <c r="R40" s="287" t="str">
        <f>IF(ISBLANK('Item List'!B36),"",'Item List'!B36)</f>
        <v>Manholes to be Adjusted (AT&amp;T)</v>
      </c>
      <c r="S40" s="287" t="str">
        <f>IF(ISBLANK('Item List'!C36),"",'Item List'!C36)</f>
        <v>Each</v>
      </c>
      <c r="T40" s="288">
        <f>IF(ISBLANK('Item List'!K36),0,'Item List'!K36)</f>
        <v>13</v>
      </c>
      <c r="U40" s="145">
        <f>IF(ISBLANK('Item List'!L36),0,'Item List'!L36)</f>
        <v>3000</v>
      </c>
      <c r="V40" s="145">
        <f t="shared" si="35"/>
        <v>39000</v>
      </c>
      <c r="W40" s="168"/>
      <c r="X40" s="102">
        <f t="shared" si="36"/>
        <v>0</v>
      </c>
      <c r="Y40" s="168"/>
      <c r="Z40" s="102">
        <f t="shared" si="36"/>
        <v>0</v>
      </c>
      <c r="AA40" s="168"/>
      <c r="AB40" s="102">
        <f t="shared" si="22"/>
        <v>0</v>
      </c>
      <c r="AC40" s="168"/>
      <c r="AD40" s="102">
        <f t="shared" si="23"/>
        <v>0</v>
      </c>
      <c r="AE40" s="144">
        <f t="shared" si="39"/>
        <v>33</v>
      </c>
      <c r="AF40" s="287" t="str">
        <f>IF(ISBLANK('Item List'!B36),"",'Item List'!B36)</f>
        <v>Manholes to be Adjusted (AT&amp;T)</v>
      </c>
      <c r="AG40" s="287" t="str">
        <f>IF(ISBLANK('Item List'!C36),"",'Item List'!C36)</f>
        <v>Each</v>
      </c>
      <c r="AH40" s="288">
        <f>IF(ISBLANK('Item List'!K36),0,'Item List'!K36)</f>
        <v>13</v>
      </c>
      <c r="AI40" s="145">
        <f>IF(ISBLANK('Item List'!L36),0,'Item List'!L36)</f>
        <v>3000</v>
      </c>
      <c r="AJ40" s="145">
        <f t="shared" si="24"/>
        <v>39000</v>
      </c>
      <c r="AK40" s="168"/>
      <c r="AL40" s="102">
        <f t="shared" si="25"/>
        <v>0</v>
      </c>
      <c r="AM40" s="168"/>
      <c r="AN40" s="102">
        <f t="shared" si="26"/>
        <v>0</v>
      </c>
      <c r="AO40" s="168"/>
      <c r="AP40" s="102">
        <f t="shared" si="27"/>
        <v>0</v>
      </c>
      <c r="AQ40" s="168"/>
      <c r="AR40" s="102">
        <f t="shared" si="28"/>
        <v>0</v>
      </c>
      <c r="AS40" s="168"/>
      <c r="AT40" s="102">
        <f t="shared" si="29"/>
        <v>0</v>
      </c>
      <c r="AU40" s="168"/>
      <c r="AV40" s="102">
        <f t="shared" si="30"/>
        <v>0</v>
      </c>
    </row>
    <row r="41" spans="1:48" s="224" customFormat="1" ht="24" customHeight="1" x14ac:dyDescent="0.2">
      <c r="A41" s="144">
        <f t="shared" si="37"/>
        <v>34</v>
      </c>
      <c r="B41" s="287" t="str">
        <f>IF(ISBLANK('Item List'!B37),"",'Item List'!B37)</f>
        <v>Manholes to be Reconstructed</v>
      </c>
      <c r="C41" s="287" t="str">
        <f>IF(ISBLANK('Item List'!C37),"",'Item List'!C37)</f>
        <v>Each</v>
      </c>
      <c r="D41" s="288">
        <f>IF(ISBLANK('Item List'!K37),0,'Item List'!K37)</f>
        <v>1</v>
      </c>
      <c r="E41" s="145">
        <f>IF(ISBLANK('Item List'!L37),0,'Item List'!L37)</f>
        <v>1800</v>
      </c>
      <c r="F41" s="145">
        <f t="shared" si="20"/>
        <v>1800</v>
      </c>
      <c r="G41" s="167">
        <v>3000</v>
      </c>
      <c r="H41" s="102">
        <f t="shared" si="21"/>
        <v>3000</v>
      </c>
      <c r="I41" s="168"/>
      <c r="J41" s="102">
        <f t="shared" si="31"/>
        <v>0</v>
      </c>
      <c r="K41" s="168"/>
      <c r="L41" s="102">
        <f t="shared" si="32"/>
        <v>0</v>
      </c>
      <c r="M41" s="168"/>
      <c r="N41" s="102">
        <f t="shared" si="33"/>
        <v>0</v>
      </c>
      <c r="O41" s="168"/>
      <c r="P41" s="102">
        <f t="shared" si="34"/>
        <v>0</v>
      </c>
      <c r="Q41" s="144">
        <f t="shared" si="38"/>
        <v>34</v>
      </c>
      <c r="R41" s="287" t="str">
        <f>IF(ISBLANK('Item List'!B37),"",'Item List'!B37)</f>
        <v>Manholes to be Reconstructed</v>
      </c>
      <c r="S41" s="287" t="str">
        <f>IF(ISBLANK('Item List'!C37),"",'Item List'!C37)</f>
        <v>Each</v>
      </c>
      <c r="T41" s="288">
        <f>IF(ISBLANK('Item List'!K37),0,'Item List'!K37)</f>
        <v>1</v>
      </c>
      <c r="U41" s="145">
        <f>IF(ISBLANK('Item List'!L37),0,'Item List'!L37)</f>
        <v>1800</v>
      </c>
      <c r="V41" s="145">
        <f t="shared" si="35"/>
        <v>1800</v>
      </c>
      <c r="W41" s="168"/>
      <c r="X41" s="102">
        <f t="shared" si="36"/>
        <v>0</v>
      </c>
      <c r="Y41" s="168"/>
      <c r="Z41" s="102">
        <f t="shared" si="36"/>
        <v>0</v>
      </c>
      <c r="AA41" s="168"/>
      <c r="AB41" s="102">
        <f t="shared" si="22"/>
        <v>0</v>
      </c>
      <c r="AC41" s="168"/>
      <c r="AD41" s="102">
        <f t="shared" si="23"/>
        <v>0</v>
      </c>
      <c r="AE41" s="144">
        <f t="shared" si="39"/>
        <v>34</v>
      </c>
      <c r="AF41" s="287" t="str">
        <f>IF(ISBLANK('Item List'!B37),"",'Item List'!B37)</f>
        <v>Manholes to be Reconstructed</v>
      </c>
      <c r="AG41" s="287" t="str">
        <f>IF(ISBLANK('Item List'!C37),"",'Item List'!C37)</f>
        <v>Each</v>
      </c>
      <c r="AH41" s="288">
        <f>IF(ISBLANK('Item List'!K37),0,'Item List'!K37)</f>
        <v>1</v>
      </c>
      <c r="AI41" s="145">
        <f>IF(ISBLANK('Item List'!L37),0,'Item List'!L37)</f>
        <v>1800</v>
      </c>
      <c r="AJ41" s="145">
        <f t="shared" si="24"/>
        <v>1800</v>
      </c>
      <c r="AK41" s="168"/>
      <c r="AL41" s="102">
        <f t="shared" si="25"/>
        <v>0</v>
      </c>
      <c r="AM41" s="168"/>
      <c r="AN41" s="102">
        <f t="shared" si="26"/>
        <v>0</v>
      </c>
      <c r="AO41" s="168"/>
      <c r="AP41" s="102">
        <f t="shared" si="27"/>
        <v>0</v>
      </c>
      <c r="AQ41" s="168"/>
      <c r="AR41" s="102">
        <f t="shared" si="28"/>
        <v>0</v>
      </c>
      <c r="AS41" s="168"/>
      <c r="AT41" s="102">
        <f t="shared" si="29"/>
        <v>0</v>
      </c>
      <c r="AU41" s="168"/>
      <c r="AV41" s="102">
        <f t="shared" si="30"/>
        <v>0</v>
      </c>
    </row>
    <row r="42" spans="1:48" ht="24" customHeight="1" x14ac:dyDescent="0.2">
      <c r="A42" s="144">
        <f t="shared" si="37"/>
        <v>35</v>
      </c>
      <c r="B42" s="287" t="str">
        <f>IF(ISBLANK('Item List'!B38),"",'Item List'!B38)</f>
        <v>Inlets to be Adjusted</v>
      </c>
      <c r="C42" s="287" t="str">
        <f>IF(ISBLANK('Item List'!C38),"",'Item List'!C38)</f>
        <v>Each</v>
      </c>
      <c r="D42" s="288">
        <f>IF(ISBLANK('Item List'!K38),0,'Item List'!K38)</f>
        <v>25</v>
      </c>
      <c r="E42" s="145">
        <f>IF(ISBLANK('Item List'!L38),0,'Item List'!L38)</f>
        <v>1400</v>
      </c>
      <c r="F42" s="145">
        <f t="shared" si="20"/>
        <v>35000</v>
      </c>
      <c r="G42" s="167">
        <v>850</v>
      </c>
      <c r="H42" s="102">
        <f t="shared" si="21"/>
        <v>21250</v>
      </c>
      <c r="I42" s="169"/>
      <c r="J42" s="102">
        <f t="shared" si="31"/>
        <v>0</v>
      </c>
      <c r="K42" s="169"/>
      <c r="L42" s="102">
        <f t="shared" si="32"/>
        <v>0</v>
      </c>
      <c r="M42" s="169"/>
      <c r="N42" s="102">
        <f t="shared" si="33"/>
        <v>0</v>
      </c>
      <c r="O42" s="169"/>
      <c r="P42" s="102">
        <f t="shared" si="34"/>
        <v>0</v>
      </c>
      <c r="Q42" s="144">
        <f t="shared" si="38"/>
        <v>35</v>
      </c>
      <c r="R42" s="287" t="str">
        <f>IF(ISBLANK('Item List'!B38),"",'Item List'!B38)</f>
        <v>Inlets to be Adjusted</v>
      </c>
      <c r="S42" s="287" t="str">
        <f>IF(ISBLANK('Item List'!C38),"",'Item List'!C38)</f>
        <v>Each</v>
      </c>
      <c r="T42" s="288">
        <f>IF(ISBLANK('Item List'!K38),0,'Item List'!K38)</f>
        <v>25</v>
      </c>
      <c r="U42" s="145">
        <f>IF(ISBLANK('Item List'!L38),0,'Item List'!L38)</f>
        <v>1400</v>
      </c>
      <c r="V42" s="145">
        <f t="shared" si="35"/>
        <v>35000</v>
      </c>
      <c r="W42" s="169"/>
      <c r="X42" s="102">
        <f t="shared" si="36"/>
        <v>0</v>
      </c>
      <c r="Y42" s="169"/>
      <c r="Z42" s="102">
        <f t="shared" si="36"/>
        <v>0</v>
      </c>
      <c r="AA42" s="169"/>
      <c r="AB42" s="102">
        <f t="shared" si="22"/>
        <v>0</v>
      </c>
      <c r="AC42" s="169"/>
      <c r="AD42" s="102">
        <f t="shared" si="23"/>
        <v>0</v>
      </c>
      <c r="AE42" s="144">
        <f t="shared" si="39"/>
        <v>35</v>
      </c>
      <c r="AF42" s="287" t="str">
        <f>IF(ISBLANK('Item List'!B38),"",'Item List'!B38)</f>
        <v>Inlets to be Adjusted</v>
      </c>
      <c r="AG42" s="287" t="str">
        <f>IF(ISBLANK('Item List'!C38),"",'Item List'!C38)</f>
        <v>Each</v>
      </c>
      <c r="AH42" s="288">
        <f>IF(ISBLANK('Item List'!K38),0,'Item List'!K38)</f>
        <v>25</v>
      </c>
      <c r="AI42" s="145">
        <f>IF(ISBLANK('Item List'!L38),0,'Item List'!L38)</f>
        <v>1400</v>
      </c>
      <c r="AJ42" s="145">
        <f t="shared" si="24"/>
        <v>35000</v>
      </c>
      <c r="AK42" s="169"/>
      <c r="AL42" s="102">
        <f t="shared" si="25"/>
        <v>0</v>
      </c>
      <c r="AM42" s="169"/>
      <c r="AN42" s="102">
        <f t="shared" si="26"/>
        <v>0</v>
      </c>
      <c r="AO42" s="169"/>
      <c r="AP42" s="102">
        <f t="shared" si="27"/>
        <v>0</v>
      </c>
      <c r="AQ42" s="169"/>
      <c r="AR42" s="102">
        <f t="shared" si="28"/>
        <v>0</v>
      </c>
      <c r="AS42" s="169"/>
      <c r="AT42" s="102">
        <f t="shared" si="29"/>
        <v>0</v>
      </c>
      <c r="AU42" s="169"/>
      <c r="AV42" s="102">
        <f t="shared" si="30"/>
        <v>0</v>
      </c>
    </row>
    <row r="43" spans="1:48" ht="24" customHeight="1" x14ac:dyDescent="0.2">
      <c r="A43" s="144">
        <f t="shared" si="37"/>
        <v>36</v>
      </c>
      <c r="B43" s="287" t="str">
        <f>IF(ISBLANK('Item List'!B39),"",'Item List'!B39)</f>
        <v>Inlets to be Adjusted with New Frame and Grate</v>
      </c>
      <c r="C43" s="287" t="str">
        <f>IF(ISBLANK('Item List'!C39),"",'Item List'!C39)</f>
        <v>Each</v>
      </c>
      <c r="D43" s="288">
        <f>IF(ISBLANK('Item List'!K39),0,'Item List'!K39)</f>
        <v>38</v>
      </c>
      <c r="E43" s="145">
        <f>IF(ISBLANK('Item List'!L39),0,'Item List'!L39)</f>
        <v>1700</v>
      </c>
      <c r="F43" s="145">
        <f t="shared" si="20"/>
        <v>64600</v>
      </c>
      <c r="G43" s="167">
        <v>850</v>
      </c>
      <c r="H43" s="102">
        <f t="shared" si="21"/>
        <v>32300</v>
      </c>
      <c r="I43" s="169"/>
      <c r="J43" s="102">
        <f t="shared" si="31"/>
        <v>0</v>
      </c>
      <c r="K43" s="169"/>
      <c r="L43" s="102">
        <f t="shared" si="32"/>
        <v>0</v>
      </c>
      <c r="M43" s="169"/>
      <c r="N43" s="102">
        <f t="shared" si="33"/>
        <v>0</v>
      </c>
      <c r="O43" s="169"/>
      <c r="P43" s="102">
        <f t="shared" si="34"/>
        <v>0</v>
      </c>
      <c r="Q43" s="144">
        <f t="shared" si="38"/>
        <v>36</v>
      </c>
      <c r="R43" s="287" t="str">
        <f>IF(ISBLANK('Item List'!B39),"",'Item List'!B39)</f>
        <v>Inlets to be Adjusted with New Frame and Grate</v>
      </c>
      <c r="S43" s="287" t="str">
        <f>IF(ISBLANK('Item List'!C39),"",'Item List'!C39)</f>
        <v>Each</v>
      </c>
      <c r="T43" s="288">
        <f>IF(ISBLANK('Item List'!K39),0,'Item List'!K39)</f>
        <v>38</v>
      </c>
      <c r="U43" s="145">
        <f>IF(ISBLANK('Item List'!L39),0,'Item List'!L39)</f>
        <v>1700</v>
      </c>
      <c r="V43" s="145">
        <f t="shared" si="35"/>
        <v>64600</v>
      </c>
      <c r="W43" s="169"/>
      <c r="X43" s="102">
        <f t="shared" si="36"/>
        <v>0</v>
      </c>
      <c r="Y43" s="169"/>
      <c r="Z43" s="102">
        <f t="shared" si="36"/>
        <v>0</v>
      </c>
      <c r="AA43" s="169"/>
      <c r="AB43" s="102">
        <f t="shared" si="22"/>
        <v>0</v>
      </c>
      <c r="AC43" s="169"/>
      <c r="AD43" s="102">
        <f t="shared" si="23"/>
        <v>0</v>
      </c>
      <c r="AE43" s="144">
        <f t="shared" si="39"/>
        <v>36</v>
      </c>
      <c r="AF43" s="287" t="str">
        <f>IF(ISBLANK('Item List'!B39),"",'Item List'!B39)</f>
        <v>Inlets to be Adjusted with New Frame and Grate</v>
      </c>
      <c r="AG43" s="287" t="str">
        <f>IF(ISBLANK('Item List'!C39),"",'Item List'!C39)</f>
        <v>Each</v>
      </c>
      <c r="AH43" s="288">
        <f>IF(ISBLANK('Item List'!K39),0,'Item List'!K39)</f>
        <v>38</v>
      </c>
      <c r="AI43" s="145">
        <f>IF(ISBLANK('Item List'!L39),0,'Item List'!L39)</f>
        <v>1700</v>
      </c>
      <c r="AJ43" s="145">
        <f t="shared" si="24"/>
        <v>64600</v>
      </c>
      <c r="AK43" s="169"/>
      <c r="AL43" s="102">
        <f t="shared" si="25"/>
        <v>0</v>
      </c>
      <c r="AM43" s="169"/>
      <c r="AN43" s="102">
        <f t="shared" si="26"/>
        <v>0</v>
      </c>
      <c r="AO43" s="169"/>
      <c r="AP43" s="102">
        <f t="shared" si="27"/>
        <v>0</v>
      </c>
      <c r="AQ43" s="169"/>
      <c r="AR43" s="102">
        <f t="shared" si="28"/>
        <v>0</v>
      </c>
      <c r="AS43" s="169"/>
      <c r="AT43" s="102">
        <f t="shared" si="29"/>
        <v>0</v>
      </c>
      <c r="AU43" s="169"/>
      <c r="AV43" s="102">
        <f t="shared" si="30"/>
        <v>0</v>
      </c>
    </row>
    <row r="44" spans="1:48" ht="24" customHeight="1" x14ac:dyDescent="0.2">
      <c r="A44" s="144">
        <f t="shared" si="37"/>
        <v>37</v>
      </c>
      <c r="B44" s="287" t="str">
        <f>IF(ISBLANK('Item List'!B40),"",'Item List'!B40)</f>
        <v>Inlets to be Reconstructed</v>
      </c>
      <c r="C44" s="287" t="str">
        <f>IF(ISBLANK('Item List'!C40),"",'Item List'!C40)</f>
        <v>Each</v>
      </c>
      <c r="D44" s="288">
        <f>IF(ISBLANK('Item List'!K40),0,'Item List'!K40)</f>
        <v>1</v>
      </c>
      <c r="E44" s="145">
        <f>IF(ISBLANK('Item List'!L40),0,'Item List'!L40)</f>
        <v>2200</v>
      </c>
      <c r="F44" s="145">
        <f t="shared" si="20"/>
        <v>2200</v>
      </c>
      <c r="G44" s="167">
        <v>3000</v>
      </c>
      <c r="H44" s="102">
        <f t="shared" si="21"/>
        <v>3000</v>
      </c>
      <c r="I44" s="169"/>
      <c r="J44" s="102">
        <f t="shared" si="31"/>
        <v>0</v>
      </c>
      <c r="K44" s="169"/>
      <c r="L44" s="102">
        <f t="shared" si="32"/>
        <v>0</v>
      </c>
      <c r="M44" s="169"/>
      <c r="N44" s="102">
        <f t="shared" si="33"/>
        <v>0</v>
      </c>
      <c r="O44" s="169"/>
      <c r="P44" s="102">
        <f t="shared" si="34"/>
        <v>0</v>
      </c>
      <c r="Q44" s="144">
        <f t="shared" si="38"/>
        <v>37</v>
      </c>
      <c r="R44" s="287" t="str">
        <f>IF(ISBLANK('Item List'!B40),"",'Item List'!B40)</f>
        <v>Inlets to be Reconstructed</v>
      </c>
      <c r="S44" s="287" t="str">
        <f>IF(ISBLANK('Item List'!C40),"",'Item List'!C40)</f>
        <v>Each</v>
      </c>
      <c r="T44" s="288">
        <f>IF(ISBLANK('Item List'!K40),0,'Item List'!K40)</f>
        <v>1</v>
      </c>
      <c r="U44" s="145">
        <f>IF(ISBLANK('Item List'!L40),0,'Item List'!L40)</f>
        <v>2200</v>
      </c>
      <c r="V44" s="145">
        <f t="shared" si="35"/>
        <v>2200</v>
      </c>
      <c r="W44" s="169"/>
      <c r="X44" s="102">
        <f t="shared" si="36"/>
        <v>0</v>
      </c>
      <c r="Y44" s="169"/>
      <c r="Z44" s="102">
        <f t="shared" si="36"/>
        <v>0</v>
      </c>
      <c r="AA44" s="169"/>
      <c r="AB44" s="102">
        <f t="shared" si="22"/>
        <v>0</v>
      </c>
      <c r="AC44" s="169"/>
      <c r="AD44" s="102">
        <f t="shared" si="23"/>
        <v>0</v>
      </c>
      <c r="AE44" s="144">
        <f t="shared" si="39"/>
        <v>37</v>
      </c>
      <c r="AF44" s="287" t="str">
        <f>IF(ISBLANK('Item List'!B40),"",'Item List'!B40)</f>
        <v>Inlets to be Reconstructed</v>
      </c>
      <c r="AG44" s="287" t="str">
        <f>IF(ISBLANK('Item List'!C40),"",'Item List'!C40)</f>
        <v>Each</v>
      </c>
      <c r="AH44" s="288">
        <f>IF(ISBLANK('Item List'!K40),0,'Item List'!K40)</f>
        <v>1</v>
      </c>
      <c r="AI44" s="145">
        <f>IF(ISBLANK('Item List'!L40),0,'Item List'!L40)</f>
        <v>2200</v>
      </c>
      <c r="AJ44" s="145">
        <f t="shared" si="24"/>
        <v>2200</v>
      </c>
      <c r="AK44" s="169"/>
      <c r="AL44" s="102">
        <f t="shared" si="25"/>
        <v>0</v>
      </c>
      <c r="AM44" s="169"/>
      <c r="AN44" s="102">
        <f t="shared" si="26"/>
        <v>0</v>
      </c>
      <c r="AO44" s="169"/>
      <c r="AP44" s="102">
        <f t="shared" si="27"/>
        <v>0</v>
      </c>
      <c r="AQ44" s="169"/>
      <c r="AR44" s="102">
        <f t="shared" si="28"/>
        <v>0</v>
      </c>
      <c r="AS44" s="169"/>
      <c r="AT44" s="102">
        <f t="shared" si="29"/>
        <v>0</v>
      </c>
      <c r="AU44" s="169"/>
      <c r="AV44" s="102">
        <f t="shared" si="30"/>
        <v>0</v>
      </c>
    </row>
    <row r="45" spans="1:48" ht="24" customHeight="1" x14ac:dyDescent="0.2">
      <c r="A45" s="144">
        <f t="shared" si="37"/>
        <v>38</v>
      </c>
      <c r="B45" s="287" t="str">
        <f>IF(ISBLANK('Item List'!B41),"",'Item List'!B41)</f>
        <v>Inlets to be Reconstructed with New Frame and Grate</v>
      </c>
      <c r="C45" s="287" t="str">
        <f>IF(ISBLANK('Item List'!C41),"",'Item List'!C41)</f>
        <v>Each</v>
      </c>
      <c r="D45" s="288">
        <f>IF(ISBLANK('Item List'!K41),0,'Item List'!K41)</f>
        <v>2</v>
      </c>
      <c r="E45" s="145">
        <f>IF(ISBLANK('Item List'!L41),0,'Item List'!L41)</f>
        <v>2300</v>
      </c>
      <c r="F45" s="145">
        <f t="shared" si="20"/>
        <v>4600</v>
      </c>
      <c r="G45" s="167">
        <v>3000</v>
      </c>
      <c r="H45" s="102">
        <f t="shared" si="21"/>
        <v>6000</v>
      </c>
      <c r="I45" s="169"/>
      <c r="J45" s="102">
        <f t="shared" si="31"/>
        <v>0</v>
      </c>
      <c r="K45" s="169"/>
      <c r="L45" s="102">
        <f t="shared" si="32"/>
        <v>0</v>
      </c>
      <c r="M45" s="169"/>
      <c r="N45" s="102">
        <f t="shared" si="33"/>
        <v>0</v>
      </c>
      <c r="O45" s="169"/>
      <c r="P45" s="102">
        <f t="shared" si="34"/>
        <v>0</v>
      </c>
      <c r="Q45" s="144">
        <f t="shared" si="38"/>
        <v>38</v>
      </c>
      <c r="R45" s="287" t="str">
        <f>IF(ISBLANK('Item List'!B41),"",'Item List'!B41)</f>
        <v>Inlets to be Reconstructed with New Frame and Grate</v>
      </c>
      <c r="S45" s="287" t="str">
        <f>IF(ISBLANK('Item List'!C41),"",'Item List'!C41)</f>
        <v>Each</v>
      </c>
      <c r="T45" s="288">
        <f>IF(ISBLANK('Item List'!K41),0,'Item List'!K41)</f>
        <v>2</v>
      </c>
      <c r="U45" s="145">
        <f>IF(ISBLANK('Item List'!L41),0,'Item List'!L41)</f>
        <v>2300</v>
      </c>
      <c r="V45" s="145">
        <f t="shared" si="35"/>
        <v>4600</v>
      </c>
      <c r="W45" s="169"/>
      <c r="X45" s="102">
        <f t="shared" si="36"/>
        <v>0</v>
      </c>
      <c r="Y45" s="169"/>
      <c r="Z45" s="102">
        <f t="shared" si="36"/>
        <v>0</v>
      </c>
      <c r="AA45" s="169"/>
      <c r="AB45" s="102">
        <f t="shared" si="22"/>
        <v>0</v>
      </c>
      <c r="AC45" s="169"/>
      <c r="AD45" s="102">
        <f t="shared" si="23"/>
        <v>0</v>
      </c>
      <c r="AE45" s="144">
        <f t="shared" si="39"/>
        <v>38</v>
      </c>
      <c r="AF45" s="287" t="str">
        <f>IF(ISBLANK('Item List'!B41),"",'Item List'!B41)</f>
        <v>Inlets to be Reconstructed with New Frame and Grate</v>
      </c>
      <c r="AG45" s="287" t="str">
        <f>IF(ISBLANK('Item List'!C41),"",'Item List'!C41)</f>
        <v>Each</v>
      </c>
      <c r="AH45" s="288">
        <f>IF(ISBLANK('Item List'!K41),0,'Item List'!K41)</f>
        <v>2</v>
      </c>
      <c r="AI45" s="145">
        <f>IF(ISBLANK('Item List'!L41),0,'Item List'!L41)</f>
        <v>2300</v>
      </c>
      <c r="AJ45" s="145">
        <f t="shared" si="24"/>
        <v>4600</v>
      </c>
      <c r="AK45" s="169"/>
      <c r="AL45" s="102">
        <f t="shared" si="25"/>
        <v>0</v>
      </c>
      <c r="AM45" s="169"/>
      <c r="AN45" s="102">
        <f t="shared" si="26"/>
        <v>0</v>
      </c>
      <c r="AO45" s="169"/>
      <c r="AP45" s="102">
        <f t="shared" si="27"/>
        <v>0</v>
      </c>
      <c r="AQ45" s="169"/>
      <c r="AR45" s="102">
        <f t="shared" si="28"/>
        <v>0</v>
      </c>
      <c r="AS45" s="169"/>
      <c r="AT45" s="102">
        <f t="shared" si="29"/>
        <v>0</v>
      </c>
      <c r="AU45" s="169"/>
      <c r="AV45" s="102">
        <f t="shared" si="30"/>
        <v>0</v>
      </c>
    </row>
    <row r="46" spans="1:48" ht="24" customHeight="1" x14ac:dyDescent="0.2">
      <c r="A46" s="144">
        <f t="shared" si="37"/>
        <v>39</v>
      </c>
      <c r="B46" s="287" t="str">
        <f>IF(ISBLANK('Item List'!B42),"",'Item List'!B42)</f>
        <v>Inlet Specials to be Repaired</v>
      </c>
      <c r="C46" s="287" t="str">
        <f>IF(ISBLANK('Item List'!C42),"",'Item List'!C42)</f>
        <v>Each</v>
      </c>
      <c r="D46" s="288">
        <f>IF(ISBLANK('Item List'!K42),0,'Item List'!K42)</f>
        <v>20</v>
      </c>
      <c r="E46" s="145">
        <f>IF(ISBLANK('Item List'!L42),0,'Item List'!L42)</f>
        <v>3000</v>
      </c>
      <c r="F46" s="145">
        <f t="shared" si="20"/>
        <v>60000</v>
      </c>
      <c r="G46" s="167">
        <v>2200</v>
      </c>
      <c r="H46" s="102">
        <f t="shared" si="21"/>
        <v>44000</v>
      </c>
      <c r="I46" s="169"/>
      <c r="J46" s="102">
        <f t="shared" si="31"/>
        <v>0</v>
      </c>
      <c r="K46" s="169"/>
      <c r="L46" s="102">
        <f t="shared" si="32"/>
        <v>0</v>
      </c>
      <c r="M46" s="169"/>
      <c r="N46" s="102">
        <f t="shared" si="33"/>
        <v>0</v>
      </c>
      <c r="O46" s="169"/>
      <c r="P46" s="102">
        <f t="shared" si="34"/>
        <v>0</v>
      </c>
      <c r="Q46" s="144">
        <f t="shared" si="38"/>
        <v>39</v>
      </c>
      <c r="R46" s="287" t="str">
        <f>IF(ISBLANK('Item List'!B42),"",'Item List'!B42)</f>
        <v>Inlet Specials to be Repaired</v>
      </c>
      <c r="S46" s="287" t="str">
        <f>IF(ISBLANK('Item List'!C42),"",'Item List'!C42)</f>
        <v>Each</v>
      </c>
      <c r="T46" s="288">
        <f>IF(ISBLANK('Item List'!K42),0,'Item List'!K42)</f>
        <v>20</v>
      </c>
      <c r="U46" s="145">
        <f>IF(ISBLANK('Item List'!L42),0,'Item List'!L42)</f>
        <v>3000</v>
      </c>
      <c r="V46" s="145">
        <f t="shared" si="35"/>
        <v>60000</v>
      </c>
      <c r="W46" s="169"/>
      <c r="X46" s="102">
        <f t="shared" si="36"/>
        <v>0</v>
      </c>
      <c r="Y46" s="169"/>
      <c r="Z46" s="102">
        <f t="shared" si="36"/>
        <v>0</v>
      </c>
      <c r="AA46" s="169"/>
      <c r="AB46" s="102">
        <f t="shared" si="22"/>
        <v>0</v>
      </c>
      <c r="AC46" s="169"/>
      <c r="AD46" s="102">
        <f t="shared" si="23"/>
        <v>0</v>
      </c>
      <c r="AE46" s="144">
        <f t="shared" si="39"/>
        <v>39</v>
      </c>
      <c r="AF46" s="287" t="str">
        <f>IF(ISBLANK('Item List'!B42),"",'Item List'!B42)</f>
        <v>Inlet Specials to be Repaired</v>
      </c>
      <c r="AG46" s="287" t="str">
        <f>IF(ISBLANK('Item List'!C42),"",'Item List'!C42)</f>
        <v>Each</v>
      </c>
      <c r="AH46" s="288">
        <f>IF(ISBLANK('Item List'!K42),0,'Item List'!K42)</f>
        <v>20</v>
      </c>
      <c r="AI46" s="145">
        <f>IF(ISBLANK('Item List'!L42),0,'Item List'!L42)</f>
        <v>3000</v>
      </c>
      <c r="AJ46" s="145">
        <f t="shared" si="24"/>
        <v>60000</v>
      </c>
      <c r="AK46" s="169"/>
      <c r="AL46" s="102">
        <f t="shared" si="25"/>
        <v>0</v>
      </c>
      <c r="AM46" s="169"/>
      <c r="AN46" s="102">
        <f t="shared" si="26"/>
        <v>0</v>
      </c>
      <c r="AO46" s="169"/>
      <c r="AP46" s="102">
        <f t="shared" si="27"/>
        <v>0</v>
      </c>
      <c r="AQ46" s="169"/>
      <c r="AR46" s="102">
        <f t="shared" si="28"/>
        <v>0</v>
      </c>
      <c r="AS46" s="169"/>
      <c r="AT46" s="102">
        <f t="shared" si="29"/>
        <v>0</v>
      </c>
      <c r="AU46" s="169"/>
      <c r="AV46" s="102">
        <f t="shared" si="30"/>
        <v>0</v>
      </c>
    </row>
    <row r="47" spans="1:48" ht="24" customHeight="1" x14ac:dyDescent="0.2">
      <c r="A47" s="144">
        <f t="shared" si="37"/>
        <v>40</v>
      </c>
      <c r="B47" s="287" t="str">
        <f>IF(ISBLANK('Item List'!B43),"",'Item List'!B43)</f>
        <v>Combination Concrete Curb and Gutter, Type M-6.12</v>
      </c>
      <c r="C47" s="287" t="str">
        <f>IF(ISBLANK('Item List'!C43),"",'Item List'!C43)</f>
        <v>L.F.</v>
      </c>
      <c r="D47" s="288">
        <f>IF(ISBLANK('Item List'!K43),0,'Item List'!K43)</f>
        <v>7470</v>
      </c>
      <c r="E47" s="145">
        <f>IF(ISBLANK('Item List'!L43),0,'Item List'!L43)</f>
        <v>35</v>
      </c>
      <c r="F47" s="145">
        <f t="shared" si="20"/>
        <v>261450</v>
      </c>
      <c r="G47" s="167">
        <v>32</v>
      </c>
      <c r="H47" s="102">
        <f t="shared" si="21"/>
        <v>239040</v>
      </c>
      <c r="I47" s="169"/>
      <c r="J47" s="102">
        <f t="shared" si="31"/>
        <v>0</v>
      </c>
      <c r="K47" s="169"/>
      <c r="L47" s="102">
        <f t="shared" si="32"/>
        <v>0</v>
      </c>
      <c r="M47" s="169"/>
      <c r="N47" s="102">
        <f t="shared" si="33"/>
        <v>0</v>
      </c>
      <c r="O47" s="169"/>
      <c r="P47" s="102">
        <f t="shared" si="34"/>
        <v>0</v>
      </c>
      <c r="Q47" s="144">
        <f t="shared" si="38"/>
        <v>40</v>
      </c>
      <c r="R47" s="287" t="str">
        <f>IF(ISBLANK('Item List'!B43),"",'Item List'!B43)</f>
        <v>Combination Concrete Curb and Gutter, Type M-6.12</v>
      </c>
      <c r="S47" s="287" t="str">
        <f>IF(ISBLANK('Item List'!C43),"",'Item List'!C43)</f>
        <v>L.F.</v>
      </c>
      <c r="T47" s="288">
        <f>IF(ISBLANK('Item List'!K43),0,'Item List'!K43)</f>
        <v>7470</v>
      </c>
      <c r="U47" s="145">
        <f>IF(ISBLANK('Item List'!L43),0,'Item List'!L43)</f>
        <v>35</v>
      </c>
      <c r="V47" s="145">
        <f t="shared" si="35"/>
        <v>261450</v>
      </c>
      <c r="W47" s="169"/>
      <c r="X47" s="102">
        <f t="shared" si="36"/>
        <v>0</v>
      </c>
      <c r="Y47" s="169"/>
      <c r="Z47" s="102">
        <f t="shared" si="36"/>
        <v>0</v>
      </c>
      <c r="AA47" s="169"/>
      <c r="AB47" s="102">
        <f t="shared" si="22"/>
        <v>0</v>
      </c>
      <c r="AC47" s="169"/>
      <c r="AD47" s="102">
        <f t="shared" si="23"/>
        <v>0</v>
      </c>
      <c r="AE47" s="144">
        <f t="shared" si="39"/>
        <v>40</v>
      </c>
      <c r="AF47" s="287" t="str">
        <f>IF(ISBLANK('Item List'!B43),"",'Item List'!B43)</f>
        <v>Combination Concrete Curb and Gutter, Type M-6.12</v>
      </c>
      <c r="AG47" s="287" t="str">
        <f>IF(ISBLANK('Item List'!C43),"",'Item List'!C43)</f>
        <v>L.F.</v>
      </c>
      <c r="AH47" s="288">
        <f>IF(ISBLANK('Item List'!K43),0,'Item List'!K43)</f>
        <v>7470</v>
      </c>
      <c r="AI47" s="145">
        <f>IF(ISBLANK('Item List'!L43),0,'Item List'!L43)</f>
        <v>35</v>
      </c>
      <c r="AJ47" s="145">
        <f t="shared" si="24"/>
        <v>261450</v>
      </c>
      <c r="AK47" s="169"/>
      <c r="AL47" s="102">
        <f t="shared" si="25"/>
        <v>0</v>
      </c>
      <c r="AM47" s="169"/>
      <c r="AN47" s="102">
        <f t="shared" si="26"/>
        <v>0</v>
      </c>
      <c r="AO47" s="169"/>
      <c r="AP47" s="102">
        <f t="shared" si="27"/>
        <v>0</v>
      </c>
      <c r="AQ47" s="169"/>
      <c r="AR47" s="102">
        <f t="shared" si="28"/>
        <v>0</v>
      </c>
      <c r="AS47" s="169"/>
      <c r="AT47" s="102">
        <f t="shared" si="29"/>
        <v>0</v>
      </c>
      <c r="AU47" s="169"/>
      <c r="AV47" s="102">
        <f t="shared" si="30"/>
        <v>0</v>
      </c>
    </row>
    <row r="48" spans="1:48" ht="24" customHeight="1" x14ac:dyDescent="0.2">
      <c r="A48" s="144">
        <f t="shared" si="37"/>
        <v>41</v>
      </c>
      <c r="B48" s="287" t="str">
        <f>IF(ISBLANK('Item List'!B44),"",'Item List'!B44)</f>
        <v>Combination Concrete Curb and Gutter, Type M-6.18 (Modified)</v>
      </c>
      <c r="C48" s="287" t="str">
        <f>IF(ISBLANK('Item List'!C44),"",'Item List'!C44)</f>
        <v>L.F.</v>
      </c>
      <c r="D48" s="288">
        <f>IF(ISBLANK('Item List'!K44),0,'Item List'!K44)</f>
        <v>24015</v>
      </c>
      <c r="E48" s="145">
        <f>IF(ISBLANK('Item List'!L44),0,'Item List'!L44)</f>
        <v>30</v>
      </c>
      <c r="F48" s="145">
        <f t="shared" si="20"/>
        <v>720450</v>
      </c>
      <c r="G48" s="167">
        <v>32</v>
      </c>
      <c r="H48" s="102">
        <f t="shared" si="21"/>
        <v>768480</v>
      </c>
      <c r="I48" s="169"/>
      <c r="J48" s="102">
        <f t="shared" si="31"/>
        <v>0</v>
      </c>
      <c r="K48" s="169"/>
      <c r="L48" s="102">
        <f t="shared" si="32"/>
        <v>0</v>
      </c>
      <c r="M48" s="169"/>
      <c r="N48" s="102">
        <f t="shared" si="33"/>
        <v>0</v>
      </c>
      <c r="O48" s="169"/>
      <c r="P48" s="102">
        <f t="shared" si="34"/>
        <v>0</v>
      </c>
      <c r="Q48" s="144">
        <f t="shared" si="38"/>
        <v>41</v>
      </c>
      <c r="R48" s="287" t="str">
        <f>IF(ISBLANK('Item List'!B44),"",'Item List'!B44)</f>
        <v>Combination Concrete Curb and Gutter, Type M-6.18 (Modified)</v>
      </c>
      <c r="S48" s="287" t="str">
        <f>IF(ISBLANK('Item List'!C44),"",'Item List'!C44)</f>
        <v>L.F.</v>
      </c>
      <c r="T48" s="288">
        <f>IF(ISBLANK('Item List'!K44),0,'Item List'!K44)</f>
        <v>24015</v>
      </c>
      <c r="U48" s="145">
        <f>IF(ISBLANK('Item List'!L44),0,'Item List'!L44)</f>
        <v>30</v>
      </c>
      <c r="V48" s="145">
        <f t="shared" si="35"/>
        <v>720450</v>
      </c>
      <c r="W48" s="169"/>
      <c r="X48" s="102">
        <f t="shared" si="36"/>
        <v>0</v>
      </c>
      <c r="Y48" s="169"/>
      <c r="Z48" s="102">
        <f t="shared" si="36"/>
        <v>0</v>
      </c>
      <c r="AA48" s="169"/>
      <c r="AB48" s="102">
        <f t="shared" si="22"/>
        <v>0</v>
      </c>
      <c r="AC48" s="169"/>
      <c r="AD48" s="102">
        <f t="shared" si="23"/>
        <v>0</v>
      </c>
      <c r="AE48" s="144">
        <f t="shared" si="39"/>
        <v>41</v>
      </c>
      <c r="AF48" s="287" t="str">
        <f>IF(ISBLANK('Item List'!B44),"",'Item List'!B44)</f>
        <v>Combination Concrete Curb and Gutter, Type M-6.18 (Modified)</v>
      </c>
      <c r="AG48" s="287" t="str">
        <f>IF(ISBLANK('Item List'!C44),"",'Item List'!C44)</f>
        <v>L.F.</v>
      </c>
      <c r="AH48" s="288">
        <f>IF(ISBLANK('Item List'!K44),0,'Item List'!K44)</f>
        <v>24015</v>
      </c>
      <c r="AI48" s="145">
        <f>IF(ISBLANK('Item List'!L44),0,'Item List'!L44)</f>
        <v>30</v>
      </c>
      <c r="AJ48" s="145">
        <f t="shared" si="24"/>
        <v>720450</v>
      </c>
      <c r="AK48" s="169"/>
      <c r="AL48" s="102">
        <f t="shared" si="25"/>
        <v>0</v>
      </c>
      <c r="AM48" s="169"/>
      <c r="AN48" s="102">
        <f t="shared" si="26"/>
        <v>0</v>
      </c>
      <c r="AO48" s="169"/>
      <c r="AP48" s="102">
        <f t="shared" si="27"/>
        <v>0</v>
      </c>
      <c r="AQ48" s="169"/>
      <c r="AR48" s="102">
        <f t="shared" si="28"/>
        <v>0</v>
      </c>
      <c r="AS48" s="169"/>
      <c r="AT48" s="102">
        <f t="shared" si="29"/>
        <v>0</v>
      </c>
      <c r="AU48" s="169"/>
      <c r="AV48" s="102">
        <f t="shared" si="30"/>
        <v>0</v>
      </c>
    </row>
    <row r="49" spans="1:48" ht="24" customHeight="1" x14ac:dyDescent="0.2">
      <c r="A49" s="144">
        <f t="shared" si="37"/>
        <v>42</v>
      </c>
      <c r="B49" s="287" t="str">
        <f>IF(ISBLANK('Item List'!B45),"",'Item List'!B45)</f>
        <v>Combination Concrete Curb and Gutter, Type M-6.24</v>
      </c>
      <c r="C49" s="287" t="str">
        <f>IF(ISBLANK('Item List'!C45),"",'Item List'!C45)</f>
        <v>L.F.</v>
      </c>
      <c r="D49" s="288">
        <f>IF(ISBLANK('Item List'!K45),0,'Item List'!K45)</f>
        <v>340</v>
      </c>
      <c r="E49" s="145">
        <f>IF(ISBLANK('Item List'!L45),0,'Item List'!L45)</f>
        <v>50</v>
      </c>
      <c r="F49" s="145">
        <f t="shared" si="20"/>
        <v>17000</v>
      </c>
      <c r="G49" s="167">
        <v>42</v>
      </c>
      <c r="H49" s="102">
        <f t="shared" si="21"/>
        <v>14280</v>
      </c>
      <c r="I49" s="169"/>
      <c r="J49" s="102">
        <f t="shared" si="31"/>
        <v>0</v>
      </c>
      <c r="K49" s="169"/>
      <c r="L49" s="102">
        <f t="shared" si="32"/>
        <v>0</v>
      </c>
      <c r="M49" s="169"/>
      <c r="N49" s="102">
        <f t="shared" si="33"/>
        <v>0</v>
      </c>
      <c r="O49" s="169"/>
      <c r="P49" s="102">
        <f t="shared" si="34"/>
        <v>0</v>
      </c>
      <c r="Q49" s="144">
        <f t="shared" si="38"/>
        <v>42</v>
      </c>
      <c r="R49" s="287" t="str">
        <f>IF(ISBLANK('Item List'!B45),"",'Item List'!B45)</f>
        <v>Combination Concrete Curb and Gutter, Type M-6.24</v>
      </c>
      <c r="S49" s="287" t="str">
        <f>IF(ISBLANK('Item List'!C45),"",'Item List'!C45)</f>
        <v>L.F.</v>
      </c>
      <c r="T49" s="288">
        <f>IF(ISBLANK('Item List'!K45),0,'Item List'!K45)</f>
        <v>340</v>
      </c>
      <c r="U49" s="145">
        <f>IF(ISBLANK('Item List'!L45),0,'Item List'!L45)</f>
        <v>50</v>
      </c>
      <c r="V49" s="145">
        <f t="shared" si="35"/>
        <v>17000</v>
      </c>
      <c r="W49" s="169"/>
      <c r="X49" s="102">
        <f t="shared" si="36"/>
        <v>0</v>
      </c>
      <c r="Y49" s="169"/>
      <c r="Z49" s="102">
        <f t="shared" si="36"/>
        <v>0</v>
      </c>
      <c r="AA49" s="169"/>
      <c r="AB49" s="102">
        <f t="shared" si="22"/>
        <v>0</v>
      </c>
      <c r="AC49" s="169"/>
      <c r="AD49" s="102">
        <f t="shared" si="23"/>
        <v>0</v>
      </c>
      <c r="AE49" s="144">
        <f t="shared" si="39"/>
        <v>42</v>
      </c>
      <c r="AF49" s="287" t="str">
        <f>IF(ISBLANK('Item List'!B45),"",'Item List'!B45)</f>
        <v>Combination Concrete Curb and Gutter, Type M-6.24</v>
      </c>
      <c r="AG49" s="287" t="str">
        <f>IF(ISBLANK('Item List'!C45),"",'Item List'!C45)</f>
        <v>L.F.</v>
      </c>
      <c r="AH49" s="288">
        <f>IF(ISBLANK('Item List'!K45),0,'Item List'!K45)</f>
        <v>340</v>
      </c>
      <c r="AI49" s="145">
        <f>IF(ISBLANK('Item List'!L45),0,'Item List'!L45)</f>
        <v>50</v>
      </c>
      <c r="AJ49" s="145">
        <f t="shared" si="24"/>
        <v>17000</v>
      </c>
      <c r="AK49" s="169"/>
      <c r="AL49" s="102">
        <f t="shared" si="25"/>
        <v>0</v>
      </c>
      <c r="AM49" s="169"/>
      <c r="AN49" s="102">
        <f t="shared" si="26"/>
        <v>0</v>
      </c>
      <c r="AO49" s="169"/>
      <c r="AP49" s="102">
        <f t="shared" si="27"/>
        <v>0</v>
      </c>
      <c r="AQ49" s="169"/>
      <c r="AR49" s="102">
        <f t="shared" si="28"/>
        <v>0</v>
      </c>
      <c r="AS49" s="169"/>
      <c r="AT49" s="102">
        <f t="shared" si="29"/>
        <v>0</v>
      </c>
      <c r="AU49" s="169"/>
      <c r="AV49" s="102">
        <f t="shared" si="30"/>
        <v>0</v>
      </c>
    </row>
    <row r="50" spans="1:48" ht="24" customHeight="1" x14ac:dyDescent="0.2">
      <c r="A50" s="144">
        <f t="shared" si="37"/>
        <v>43</v>
      </c>
      <c r="B50" s="287" t="str">
        <f>IF(ISBLANK('Item List'!B46),"",'Item List'!B46)</f>
        <v>P.C.C. Median Pavement, 4"</v>
      </c>
      <c r="C50" s="287" t="str">
        <f>IF(ISBLANK('Item List'!C46),"",'Item List'!C46)</f>
        <v>S.F.</v>
      </c>
      <c r="D50" s="288">
        <f>IF(ISBLANK('Item List'!K46),0,'Item List'!K46)</f>
        <v>12250</v>
      </c>
      <c r="E50" s="145">
        <f>IF(ISBLANK('Item List'!L46),0,'Item List'!L46)</f>
        <v>10</v>
      </c>
      <c r="F50" s="145">
        <f t="shared" si="20"/>
        <v>122500</v>
      </c>
      <c r="G50" s="167">
        <v>7</v>
      </c>
      <c r="H50" s="102">
        <f t="shared" si="21"/>
        <v>85750</v>
      </c>
      <c r="I50" s="169"/>
      <c r="J50" s="102">
        <f t="shared" si="31"/>
        <v>0</v>
      </c>
      <c r="K50" s="169"/>
      <c r="L50" s="102">
        <f t="shared" si="32"/>
        <v>0</v>
      </c>
      <c r="M50" s="169"/>
      <c r="N50" s="102">
        <f t="shared" si="33"/>
        <v>0</v>
      </c>
      <c r="O50" s="169"/>
      <c r="P50" s="102">
        <f t="shared" si="34"/>
        <v>0</v>
      </c>
      <c r="Q50" s="144">
        <f t="shared" si="38"/>
        <v>43</v>
      </c>
      <c r="R50" s="287" t="str">
        <f>IF(ISBLANK('Item List'!B46),"",'Item List'!B46)</f>
        <v>P.C.C. Median Pavement, 4"</v>
      </c>
      <c r="S50" s="287" t="str">
        <f>IF(ISBLANK('Item List'!C46),"",'Item List'!C46)</f>
        <v>S.F.</v>
      </c>
      <c r="T50" s="288">
        <f>IF(ISBLANK('Item List'!K46),0,'Item List'!K46)</f>
        <v>12250</v>
      </c>
      <c r="U50" s="145">
        <f>IF(ISBLANK('Item List'!L46),0,'Item List'!L46)</f>
        <v>10</v>
      </c>
      <c r="V50" s="145">
        <f t="shared" si="35"/>
        <v>122500</v>
      </c>
      <c r="W50" s="169"/>
      <c r="X50" s="102">
        <f t="shared" si="36"/>
        <v>0</v>
      </c>
      <c r="Y50" s="169"/>
      <c r="Z50" s="102">
        <f t="shared" si="36"/>
        <v>0</v>
      </c>
      <c r="AA50" s="169"/>
      <c r="AB50" s="102">
        <f t="shared" si="22"/>
        <v>0</v>
      </c>
      <c r="AC50" s="169"/>
      <c r="AD50" s="102">
        <f t="shared" si="23"/>
        <v>0</v>
      </c>
      <c r="AE50" s="144">
        <f t="shared" si="39"/>
        <v>43</v>
      </c>
      <c r="AF50" s="287" t="str">
        <f>IF(ISBLANK('Item List'!B46),"",'Item List'!B46)</f>
        <v>P.C.C. Median Pavement, 4"</v>
      </c>
      <c r="AG50" s="287" t="str">
        <f>IF(ISBLANK('Item List'!C46),"",'Item List'!C46)</f>
        <v>S.F.</v>
      </c>
      <c r="AH50" s="288">
        <f>IF(ISBLANK('Item List'!K46),0,'Item List'!K46)</f>
        <v>12250</v>
      </c>
      <c r="AI50" s="145">
        <f>IF(ISBLANK('Item List'!L46),0,'Item List'!L46)</f>
        <v>10</v>
      </c>
      <c r="AJ50" s="145">
        <f t="shared" si="24"/>
        <v>122500</v>
      </c>
      <c r="AK50" s="169"/>
      <c r="AL50" s="102">
        <f t="shared" si="25"/>
        <v>0</v>
      </c>
      <c r="AM50" s="169"/>
      <c r="AN50" s="102">
        <f t="shared" si="26"/>
        <v>0</v>
      </c>
      <c r="AO50" s="169"/>
      <c r="AP50" s="102">
        <f t="shared" si="27"/>
        <v>0</v>
      </c>
      <c r="AQ50" s="169"/>
      <c r="AR50" s="102">
        <f t="shared" si="28"/>
        <v>0</v>
      </c>
      <c r="AS50" s="169"/>
      <c r="AT50" s="102">
        <f t="shared" si="29"/>
        <v>0</v>
      </c>
      <c r="AU50" s="169"/>
      <c r="AV50" s="102">
        <f t="shared" si="30"/>
        <v>0</v>
      </c>
    </row>
    <row r="51" spans="1:48" ht="24" customHeight="1" x14ac:dyDescent="0.2">
      <c r="A51" s="144">
        <f t="shared" si="37"/>
        <v>44</v>
      </c>
      <c r="B51" s="287" t="str">
        <f>IF(ISBLANK('Item List'!B47),"",'Item List'!B47)</f>
        <v>Traffic Control and Protection</v>
      </c>
      <c r="C51" s="287" t="str">
        <f>IF(ISBLANK('Item List'!C47),"",'Item List'!C47)</f>
        <v>Lsum</v>
      </c>
      <c r="D51" s="288">
        <f>IF(ISBLANK('Item List'!K47),0,'Item List'!K47)</f>
        <v>0.99999999999999989</v>
      </c>
      <c r="E51" s="145">
        <f>IF(ISBLANK('Item List'!L47),0,'Item List'!L47)</f>
        <v>600000</v>
      </c>
      <c r="F51" s="145">
        <f t="shared" si="20"/>
        <v>599999.99999999988</v>
      </c>
      <c r="G51" s="167">
        <v>276260.31</v>
      </c>
      <c r="H51" s="102">
        <f t="shared" si="21"/>
        <v>276260.30999999994</v>
      </c>
      <c r="I51" s="169"/>
      <c r="J51" s="102">
        <f t="shared" si="31"/>
        <v>0</v>
      </c>
      <c r="K51" s="169"/>
      <c r="L51" s="102">
        <f t="shared" si="32"/>
        <v>0</v>
      </c>
      <c r="M51" s="169"/>
      <c r="N51" s="102">
        <f t="shared" si="33"/>
        <v>0</v>
      </c>
      <c r="O51" s="169"/>
      <c r="P51" s="102">
        <f t="shared" si="34"/>
        <v>0</v>
      </c>
      <c r="Q51" s="144">
        <f t="shared" si="38"/>
        <v>44</v>
      </c>
      <c r="R51" s="287" t="str">
        <f>IF(ISBLANK('Item List'!B47),"",'Item List'!B47)</f>
        <v>Traffic Control and Protection</v>
      </c>
      <c r="S51" s="287" t="str">
        <f>IF(ISBLANK('Item List'!C47),"",'Item List'!C47)</f>
        <v>Lsum</v>
      </c>
      <c r="T51" s="288">
        <f>IF(ISBLANK('Item List'!K47),0,'Item List'!K47)</f>
        <v>0.99999999999999989</v>
      </c>
      <c r="U51" s="145">
        <f>IF(ISBLANK('Item List'!L47),0,'Item List'!L47)</f>
        <v>600000</v>
      </c>
      <c r="V51" s="145">
        <f t="shared" si="35"/>
        <v>599999.99999999988</v>
      </c>
      <c r="W51" s="169"/>
      <c r="X51" s="102">
        <f t="shared" si="36"/>
        <v>0</v>
      </c>
      <c r="Y51" s="169"/>
      <c r="Z51" s="102">
        <f t="shared" si="36"/>
        <v>0</v>
      </c>
      <c r="AA51" s="169"/>
      <c r="AB51" s="102">
        <f t="shared" si="22"/>
        <v>0</v>
      </c>
      <c r="AC51" s="169"/>
      <c r="AD51" s="102">
        <f t="shared" si="23"/>
        <v>0</v>
      </c>
      <c r="AE51" s="144">
        <f t="shared" si="39"/>
        <v>44</v>
      </c>
      <c r="AF51" s="287" t="str">
        <f>IF(ISBLANK('Item List'!B47),"",'Item List'!B47)</f>
        <v>Traffic Control and Protection</v>
      </c>
      <c r="AG51" s="287" t="str">
        <f>IF(ISBLANK('Item List'!C47),"",'Item List'!C47)</f>
        <v>Lsum</v>
      </c>
      <c r="AH51" s="288">
        <f>IF(ISBLANK('Item List'!K47),0,'Item List'!K47)</f>
        <v>0.99999999999999989</v>
      </c>
      <c r="AI51" s="145">
        <f>IF(ISBLANK('Item List'!L47),0,'Item List'!L47)</f>
        <v>600000</v>
      </c>
      <c r="AJ51" s="145">
        <f t="shared" si="24"/>
        <v>599999.99999999988</v>
      </c>
      <c r="AK51" s="169"/>
      <c r="AL51" s="102">
        <f t="shared" si="25"/>
        <v>0</v>
      </c>
      <c r="AM51" s="169"/>
      <c r="AN51" s="102">
        <f t="shared" si="26"/>
        <v>0</v>
      </c>
      <c r="AO51" s="169"/>
      <c r="AP51" s="102">
        <f t="shared" si="27"/>
        <v>0</v>
      </c>
      <c r="AQ51" s="169"/>
      <c r="AR51" s="102">
        <f t="shared" si="28"/>
        <v>0</v>
      </c>
      <c r="AS51" s="169"/>
      <c r="AT51" s="102">
        <f t="shared" si="29"/>
        <v>0</v>
      </c>
      <c r="AU51" s="169"/>
      <c r="AV51" s="102">
        <f t="shared" si="30"/>
        <v>0</v>
      </c>
    </row>
    <row r="52" spans="1:48" ht="24" customHeight="1" x14ac:dyDescent="0.2">
      <c r="A52" s="144">
        <f t="shared" si="37"/>
        <v>45</v>
      </c>
      <c r="B52" s="287" t="str">
        <f>IF(ISBLANK('Item List'!B48),"",'Item List'!B48)</f>
        <v>Thermoplastic Pavement Markings, 4"</v>
      </c>
      <c r="C52" s="287" t="str">
        <f>IF(ISBLANK('Item List'!C48),"",'Item List'!C48)</f>
        <v>L.F.</v>
      </c>
      <c r="D52" s="288">
        <f>IF(ISBLANK('Item List'!K48),0,'Item List'!K48)</f>
        <v>94400</v>
      </c>
      <c r="E52" s="145">
        <f>IF(ISBLANK('Item List'!L48),0,'Item List'!L48)</f>
        <v>2</v>
      </c>
      <c r="F52" s="145">
        <f t="shared" si="20"/>
        <v>188800</v>
      </c>
      <c r="G52" s="167">
        <v>0.6</v>
      </c>
      <c r="H52" s="102">
        <f t="shared" si="21"/>
        <v>56640</v>
      </c>
      <c r="I52" s="169"/>
      <c r="J52" s="102">
        <f t="shared" si="31"/>
        <v>0</v>
      </c>
      <c r="K52" s="169"/>
      <c r="L52" s="102">
        <f t="shared" si="32"/>
        <v>0</v>
      </c>
      <c r="M52" s="169"/>
      <c r="N52" s="102">
        <f t="shared" si="33"/>
        <v>0</v>
      </c>
      <c r="O52" s="169"/>
      <c r="P52" s="102">
        <f t="shared" si="34"/>
        <v>0</v>
      </c>
      <c r="Q52" s="144">
        <f t="shared" si="38"/>
        <v>45</v>
      </c>
      <c r="R52" s="287" t="str">
        <f>IF(ISBLANK('Item List'!B48),"",'Item List'!B48)</f>
        <v>Thermoplastic Pavement Markings, 4"</v>
      </c>
      <c r="S52" s="287" t="str">
        <f>IF(ISBLANK('Item List'!C48),"",'Item List'!C48)</f>
        <v>L.F.</v>
      </c>
      <c r="T52" s="288">
        <f>IF(ISBLANK('Item List'!K48),0,'Item List'!K48)</f>
        <v>94400</v>
      </c>
      <c r="U52" s="145">
        <f>IF(ISBLANK('Item List'!L48),0,'Item List'!L48)</f>
        <v>2</v>
      </c>
      <c r="V52" s="145">
        <f t="shared" si="35"/>
        <v>188800</v>
      </c>
      <c r="W52" s="169"/>
      <c r="X52" s="102">
        <f t="shared" si="36"/>
        <v>0</v>
      </c>
      <c r="Y52" s="169"/>
      <c r="Z52" s="102">
        <f t="shared" si="36"/>
        <v>0</v>
      </c>
      <c r="AA52" s="169"/>
      <c r="AB52" s="102">
        <f t="shared" si="22"/>
        <v>0</v>
      </c>
      <c r="AC52" s="169"/>
      <c r="AD52" s="102">
        <f t="shared" si="23"/>
        <v>0</v>
      </c>
      <c r="AE52" s="144">
        <f t="shared" si="39"/>
        <v>45</v>
      </c>
      <c r="AF52" s="287" t="str">
        <f>IF(ISBLANK('Item List'!B48),"",'Item List'!B48)</f>
        <v>Thermoplastic Pavement Markings, 4"</v>
      </c>
      <c r="AG52" s="287" t="str">
        <f>IF(ISBLANK('Item List'!C48),"",'Item List'!C48)</f>
        <v>L.F.</v>
      </c>
      <c r="AH52" s="288">
        <f>IF(ISBLANK('Item List'!K48),0,'Item List'!K48)</f>
        <v>94400</v>
      </c>
      <c r="AI52" s="145">
        <f>IF(ISBLANK('Item List'!L48),0,'Item List'!L48)</f>
        <v>2</v>
      </c>
      <c r="AJ52" s="145">
        <f t="shared" si="24"/>
        <v>188800</v>
      </c>
      <c r="AK52" s="169"/>
      <c r="AL52" s="102">
        <f t="shared" si="25"/>
        <v>0</v>
      </c>
      <c r="AM52" s="169"/>
      <c r="AN52" s="102">
        <f t="shared" si="26"/>
        <v>0</v>
      </c>
      <c r="AO52" s="169"/>
      <c r="AP52" s="102">
        <f t="shared" si="27"/>
        <v>0</v>
      </c>
      <c r="AQ52" s="169"/>
      <c r="AR52" s="102">
        <f t="shared" si="28"/>
        <v>0</v>
      </c>
      <c r="AS52" s="169"/>
      <c r="AT52" s="102">
        <f t="shared" si="29"/>
        <v>0</v>
      </c>
      <c r="AU52" s="169"/>
      <c r="AV52" s="102">
        <f t="shared" si="30"/>
        <v>0</v>
      </c>
    </row>
    <row r="53" spans="1:48" ht="24" customHeight="1" x14ac:dyDescent="0.2">
      <c r="A53" s="144">
        <f t="shared" si="37"/>
        <v>46</v>
      </c>
      <c r="B53" s="287" t="str">
        <f>IF(ISBLANK('Item List'!B49),"",'Item List'!B49)</f>
        <v>Thermoplastic Pavement Markings, 6"</v>
      </c>
      <c r="C53" s="287" t="str">
        <f>IF(ISBLANK('Item List'!C49),"",'Item List'!C49)</f>
        <v>L.F.</v>
      </c>
      <c r="D53" s="288">
        <f>IF(ISBLANK('Item List'!K49),0,'Item List'!K49)</f>
        <v>26499</v>
      </c>
      <c r="E53" s="145">
        <f>IF(ISBLANK('Item List'!L49),0,'Item List'!L49)</f>
        <v>3</v>
      </c>
      <c r="F53" s="145">
        <f t="shared" si="20"/>
        <v>79497</v>
      </c>
      <c r="G53" s="167">
        <v>0.9</v>
      </c>
      <c r="H53" s="102">
        <f t="shared" si="21"/>
        <v>23849.100000000002</v>
      </c>
      <c r="I53" s="169"/>
      <c r="J53" s="102">
        <f t="shared" si="31"/>
        <v>0</v>
      </c>
      <c r="K53" s="169"/>
      <c r="L53" s="102">
        <f t="shared" si="32"/>
        <v>0</v>
      </c>
      <c r="M53" s="169"/>
      <c r="N53" s="102">
        <f t="shared" si="33"/>
        <v>0</v>
      </c>
      <c r="O53" s="169"/>
      <c r="P53" s="102">
        <f t="shared" si="34"/>
        <v>0</v>
      </c>
      <c r="Q53" s="144">
        <f t="shared" si="38"/>
        <v>46</v>
      </c>
      <c r="R53" s="287" t="str">
        <f>IF(ISBLANK('Item List'!B49),"",'Item List'!B49)</f>
        <v>Thermoplastic Pavement Markings, 6"</v>
      </c>
      <c r="S53" s="287" t="str">
        <f>IF(ISBLANK('Item List'!C49),"",'Item List'!C49)</f>
        <v>L.F.</v>
      </c>
      <c r="T53" s="288">
        <f>IF(ISBLANK('Item List'!K49),0,'Item List'!K49)</f>
        <v>26499</v>
      </c>
      <c r="U53" s="145">
        <f>IF(ISBLANK('Item List'!L49),0,'Item List'!L49)</f>
        <v>3</v>
      </c>
      <c r="V53" s="145">
        <f t="shared" si="35"/>
        <v>79497</v>
      </c>
      <c r="W53" s="169"/>
      <c r="X53" s="102">
        <f t="shared" si="36"/>
        <v>0</v>
      </c>
      <c r="Y53" s="169"/>
      <c r="Z53" s="102">
        <f t="shared" si="36"/>
        <v>0</v>
      </c>
      <c r="AA53" s="169"/>
      <c r="AB53" s="102">
        <f t="shared" si="22"/>
        <v>0</v>
      </c>
      <c r="AC53" s="169"/>
      <c r="AD53" s="102">
        <f t="shared" si="23"/>
        <v>0</v>
      </c>
      <c r="AE53" s="144">
        <f t="shared" si="39"/>
        <v>46</v>
      </c>
      <c r="AF53" s="287" t="str">
        <f>IF(ISBLANK('Item List'!B49),"",'Item List'!B49)</f>
        <v>Thermoplastic Pavement Markings, 6"</v>
      </c>
      <c r="AG53" s="287" t="str">
        <f>IF(ISBLANK('Item List'!C49),"",'Item List'!C49)</f>
        <v>L.F.</v>
      </c>
      <c r="AH53" s="288">
        <f>IF(ISBLANK('Item List'!K49),0,'Item List'!K49)</f>
        <v>26499</v>
      </c>
      <c r="AI53" s="145">
        <f>IF(ISBLANK('Item List'!L49),0,'Item List'!L49)</f>
        <v>3</v>
      </c>
      <c r="AJ53" s="145">
        <f t="shared" si="24"/>
        <v>79497</v>
      </c>
      <c r="AK53" s="169"/>
      <c r="AL53" s="102">
        <f t="shared" si="25"/>
        <v>0</v>
      </c>
      <c r="AM53" s="169"/>
      <c r="AN53" s="102">
        <f t="shared" si="26"/>
        <v>0</v>
      </c>
      <c r="AO53" s="169"/>
      <c r="AP53" s="102">
        <f t="shared" si="27"/>
        <v>0</v>
      </c>
      <c r="AQ53" s="169"/>
      <c r="AR53" s="102">
        <f t="shared" si="28"/>
        <v>0</v>
      </c>
      <c r="AS53" s="169"/>
      <c r="AT53" s="102">
        <f t="shared" si="29"/>
        <v>0</v>
      </c>
      <c r="AU53" s="169"/>
      <c r="AV53" s="102">
        <f t="shared" si="30"/>
        <v>0</v>
      </c>
    </row>
    <row r="54" spans="1:48" ht="24" customHeight="1" x14ac:dyDescent="0.2">
      <c r="A54" s="144">
        <f t="shared" si="37"/>
        <v>47</v>
      </c>
      <c r="B54" s="287" t="str">
        <f>IF(ISBLANK('Item List'!B50),"",'Item List'!B50)</f>
        <v>Thermoplastic Pavement Markings, 12"</v>
      </c>
      <c r="C54" s="287" t="str">
        <f>IF(ISBLANK('Item List'!C50),"",'Item List'!C50)</f>
        <v>L.F.</v>
      </c>
      <c r="D54" s="288">
        <f>IF(ISBLANK('Item List'!K50),0,'Item List'!K50)</f>
        <v>6381</v>
      </c>
      <c r="E54" s="145">
        <f>IF(ISBLANK('Item List'!L50),0,'Item List'!L50)</f>
        <v>5</v>
      </c>
      <c r="F54" s="145">
        <f t="shared" si="20"/>
        <v>31905</v>
      </c>
      <c r="G54" s="167">
        <v>1.8</v>
      </c>
      <c r="H54" s="102">
        <f t="shared" si="21"/>
        <v>11485.800000000001</v>
      </c>
      <c r="I54" s="169"/>
      <c r="J54" s="102">
        <f t="shared" si="31"/>
        <v>0</v>
      </c>
      <c r="K54" s="169"/>
      <c r="L54" s="102">
        <f t="shared" si="32"/>
        <v>0</v>
      </c>
      <c r="M54" s="169"/>
      <c r="N54" s="102">
        <f t="shared" si="33"/>
        <v>0</v>
      </c>
      <c r="O54" s="169"/>
      <c r="P54" s="102">
        <f t="shared" si="34"/>
        <v>0</v>
      </c>
      <c r="Q54" s="144">
        <f t="shared" si="38"/>
        <v>47</v>
      </c>
      <c r="R54" s="287" t="str">
        <f>IF(ISBLANK('Item List'!B50),"",'Item List'!B50)</f>
        <v>Thermoplastic Pavement Markings, 12"</v>
      </c>
      <c r="S54" s="287" t="str">
        <f>IF(ISBLANK('Item List'!C50),"",'Item List'!C50)</f>
        <v>L.F.</v>
      </c>
      <c r="T54" s="288">
        <f>IF(ISBLANK('Item List'!K50),0,'Item List'!K50)</f>
        <v>6381</v>
      </c>
      <c r="U54" s="145">
        <f>IF(ISBLANK('Item List'!L50),0,'Item List'!L50)</f>
        <v>5</v>
      </c>
      <c r="V54" s="145">
        <f t="shared" si="35"/>
        <v>31905</v>
      </c>
      <c r="W54" s="169"/>
      <c r="X54" s="102">
        <f t="shared" si="36"/>
        <v>0</v>
      </c>
      <c r="Y54" s="169"/>
      <c r="Z54" s="102">
        <f t="shared" si="36"/>
        <v>0</v>
      </c>
      <c r="AA54" s="169"/>
      <c r="AB54" s="102">
        <f t="shared" si="22"/>
        <v>0</v>
      </c>
      <c r="AC54" s="169"/>
      <c r="AD54" s="102">
        <f t="shared" si="23"/>
        <v>0</v>
      </c>
      <c r="AE54" s="144">
        <f t="shared" si="39"/>
        <v>47</v>
      </c>
      <c r="AF54" s="287" t="str">
        <f>IF(ISBLANK('Item List'!B50),"",'Item List'!B50)</f>
        <v>Thermoplastic Pavement Markings, 12"</v>
      </c>
      <c r="AG54" s="287" t="str">
        <f>IF(ISBLANK('Item List'!C50),"",'Item List'!C50)</f>
        <v>L.F.</v>
      </c>
      <c r="AH54" s="288">
        <f>IF(ISBLANK('Item List'!K50),0,'Item List'!K50)</f>
        <v>6381</v>
      </c>
      <c r="AI54" s="145">
        <f>IF(ISBLANK('Item List'!L50),0,'Item List'!L50)</f>
        <v>5</v>
      </c>
      <c r="AJ54" s="145">
        <f t="shared" si="24"/>
        <v>31905</v>
      </c>
      <c r="AK54" s="169"/>
      <c r="AL54" s="102">
        <f t="shared" si="25"/>
        <v>0</v>
      </c>
      <c r="AM54" s="169"/>
      <c r="AN54" s="102">
        <f t="shared" si="26"/>
        <v>0</v>
      </c>
      <c r="AO54" s="169"/>
      <c r="AP54" s="102">
        <f t="shared" si="27"/>
        <v>0</v>
      </c>
      <c r="AQ54" s="169"/>
      <c r="AR54" s="102">
        <f t="shared" si="28"/>
        <v>0</v>
      </c>
      <c r="AS54" s="169"/>
      <c r="AT54" s="102">
        <f t="shared" si="29"/>
        <v>0</v>
      </c>
      <c r="AU54" s="169"/>
      <c r="AV54" s="102">
        <f t="shared" si="30"/>
        <v>0</v>
      </c>
    </row>
    <row r="55" spans="1:48" ht="24" customHeight="1" thickBot="1" x14ac:dyDescent="0.25">
      <c r="A55" s="144">
        <f t="shared" si="37"/>
        <v>48</v>
      </c>
      <c r="B55" s="287" t="str">
        <f>IF(ISBLANK('Item List'!B51),"",'Item List'!B51)</f>
        <v>Thermoplastic Pavement Markings, 24"</v>
      </c>
      <c r="C55" s="287" t="str">
        <f>IF(ISBLANK('Item List'!C51),"",'Item List'!C51)</f>
        <v>L.F.</v>
      </c>
      <c r="D55" s="288">
        <f>IF(ISBLANK('Item List'!K51),0,'Item List'!K51)</f>
        <v>2319</v>
      </c>
      <c r="E55" s="145">
        <f>IF(ISBLANK('Item List'!L51),0,'Item List'!L51)</f>
        <v>10</v>
      </c>
      <c r="F55" s="145">
        <f t="shared" si="20"/>
        <v>23190</v>
      </c>
      <c r="G55" s="167">
        <v>3.6</v>
      </c>
      <c r="H55" s="102">
        <f t="shared" si="21"/>
        <v>8348.4</v>
      </c>
      <c r="I55" s="169"/>
      <c r="J55" s="102">
        <f t="shared" si="31"/>
        <v>0</v>
      </c>
      <c r="K55" s="169"/>
      <c r="L55" s="102">
        <f t="shared" si="32"/>
        <v>0</v>
      </c>
      <c r="M55" s="169"/>
      <c r="N55" s="102">
        <f t="shared" si="33"/>
        <v>0</v>
      </c>
      <c r="O55" s="169"/>
      <c r="P55" s="102">
        <f t="shared" si="34"/>
        <v>0</v>
      </c>
      <c r="Q55" s="144">
        <f t="shared" si="38"/>
        <v>48</v>
      </c>
      <c r="R55" s="287" t="str">
        <f>IF(ISBLANK('Item List'!B51),"",'Item List'!B51)</f>
        <v>Thermoplastic Pavement Markings, 24"</v>
      </c>
      <c r="S55" s="287" t="str">
        <f>IF(ISBLANK('Item List'!C51),"",'Item List'!C51)</f>
        <v>L.F.</v>
      </c>
      <c r="T55" s="288">
        <f>IF(ISBLANK('Item List'!K51),0,'Item List'!K51)</f>
        <v>2319</v>
      </c>
      <c r="U55" s="145">
        <f>IF(ISBLANK('Item List'!L51),0,'Item List'!L51)</f>
        <v>10</v>
      </c>
      <c r="V55" s="145">
        <f t="shared" si="35"/>
        <v>23190</v>
      </c>
      <c r="W55" s="169"/>
      <c r="X55" s="102">
        <f t="shared" si="36"/>
        <v>0</v>
      </c>
      <c r="Y55" s="169"/>
      <c r="Z55" s="102">
        <f t="shared" si="36"/>
        <v>0</v>
      </c>
      <c r="AA55" s="169"/>
      <c r="AB55" s="102">
        <f t="shared" si="22"/>
        <v>0</v>
      </c>
      <c r="AC55" s="169"/>
      <c r="AD55" s="102">
        <f t="shared" si="23"/>
        <v>0</v>
      </c>
      <c r="AE55" s="144">
        <f t="shared" si="39"/>
        <v>48</v>
      </c>
      <c r="AF55" s="287" t="str">
        <f>IF(ISBLANK('Item List'!B51),"",'Item List'!B51)</f>
        <v>Thermoplastic Pavement Markings, 24"</v>
      </c>
      <c r="AG55" s="287" t="str">
        <f>IF(ISBLANK('Item List'!C51),"",'Item List'!C51)</f>
        <v>L.F.</v>
      </c>
      <c r="AH55" s="288">
        <f>IF(ISBLANK('Item List'!K51),0,'Item List'!K51)</f>
        <v>2319</v>
      </c>
      <c r="AI55" s="145">
        <f>IF(ISBLANK('Item List'!L51),0,'Item List'!L51)</f>
        <v>10</v>
      </c>
      <c r="AJ55" s="145">
        <f t="shared" si="24"/>
        <v>23190</v>
      </c>
      <c r="AK55" s="169"/>
      <c r="AL55" s="102">
        <f t="shared" si="25"/>
        <v>0</v>
      </c>
      <c r="AM55" s="169"/>
      <c r="AN55" s="102">
        <f t="shared" si="26"/>
        <v>0</v>
      </c>
      <c r="AO55" s="169"/>
      <c r="AP55" s="102">
        <f t="shared" si="27"/>
        <v>0</v>
      </c>
      <c r="AQ55" s="169"/>
      <c r="AR55" s="102">
        <f t="shared" si="28"/>
        <v>0</v>
      </c>
      <c r="AS55" s="169"/>
      <c r="AT55" s="102">
        <f t="shared" si="29"/>
        <v>0</v>
      </c>
      <c r="AU55" s="169"/>
      <c r="AV55" s="102">
        <f t="shared" si="30"/>
        <v>0</v>
      </c>
    </row>
    <row r="56" spans="1:48" s="224" customFormat="1" ht="10.5" customHeight="1" x14ac:dyDescent="0.2">
      <c r="A56" s="146"/>
      <c r="B56" s="156" t="s">
        <v>10</v>
      </c>
      <c r="C56" s="147" t="str">
        <f>IF(NOT(ISNUMBER(A58)),"Total","Sub")</f>
        <v>Sub</v>
      </c>
      <c r="D56" s="289"/>
      <c r="E56" s="148" t="s">
        <v>8</v>
      </c>
      <c r="F56" s="149">
        <f>IF(SUM(F32:F55)=0,"",SUM(F32:F55)+F30)</f>
        <v>11110277</v>
      </c>
      <c r="G56" s="149"/>
      <c r="H56" s="149">
        <f>IF(SUM(H32:H55)=0,"",SUM(H32:H55)+H30)</f>
        <v>8971598.8100000005</v>
      </c>
      <c r="I56" s="149"/>
      <c r="J56" s="149" t="str">
        <f>IF(SUM(J32:J55)=0,"",SUM(J32:J55)+J30)</f>
        <v/>
      </c>
      <c r="K56" s="109"/>
      <c r="L56" s="103" t="str">
        <f>IF(SUM(L32:L55)=0,"",SUM(L32:L55)+L30)</f>
        <v/>
      </c>
      <c r="M56" s="216"/>
      <c r="N56" s="103" t="str">
        <f>IF(SUM(N32:N55)=0,"",SUM(N32:N55)+N30)</f>
        <v/>
      </c>
      <c r="O56" s="216"/>
      <c r="P56" s="103" t="str">
        <f>IF(SUM(P32:P55)=0,"",SUM(P32:P55)+P30)</f>
        <v/>
      </c>
      <c r="Q56" s="146"/>
      <c r="R56" s="356" t="s">
        <v>90</v>
      </c>
      <c r="S56" s="147" t="str">
        <f>IF(NOT(ISNUMBER(Q58)),"Total","Sub")</f>
        <v>Total</v>
      </c>
      <c r="T56" s="289"/>
      <c r="U56" s="148" t="s">
        <v>8</v>
      </c>
      <c r="V56" s="149">
        <f>IF(SUM(V32:V55)=0,"",SUM(V32:V55)+V30)</f>
        <v>11110277</v>
      </c>
      <c r="W56" s="109"/>
      <c r="X56" s="103" t="str">
        <f>IF(SUM(X32:X55)=0,"",SUM(X32:X55)+X30)</f>
        <v/>
      </c>
      <c r="Y56" s="109"/>
      <c r="Z56" s="103" t="str">
        <f>IF(SUM(Z32:Z55)=0,"",SUM(Z32:Z55)+Z30)</f>
        <v/>
      </c>
      <c r="AA56" s="109"/>
      <c r="AB56" s="103" t="str">
        <f>IF(SUM(AB32:AB55)=0,"",SUM(AB32:AB55)+AB30)</f>
        <v/>
      </c>
      <c r="AC56" s="109"/>
      <c r="AD56" s="103" t="str">
        <f>IF(SUM(AD32:AD55)=0,"",SUM(AD32:AD55)+AD30)</f>
        <v/>
      </c>
      <c r="AE56" s="146"/>
      <c r="AF56" s="156" t="s">
        <v>10</v>
      </c>
      <c r="AG56" s="147" t="str">
        <f>IF(NOT(ISNUMBER(AE58)),"Total","Sub")</f>
        <v>Total</v>
      </c>
      <c r="AH56" s="289"/>
      <c r="AI56" s="148" t="s">
        <v>8</v>
      </c>
      <c r="AJ56" s="149">
        <f>IF(SUM(AJ32:AJ55)=0,"",SUM(AJ32:AJ55)+AJ30)</f>
        <v>11110277</v>
      </c>
      <c r="AK56" s="109"/>
      <c r="AL56" s="103" t="str">
        <f>IF(SUM(AL32:AL55)=0,"",SUM(AL32:AL55)+AL30)</f>
        <v/>
      </c>
      <c r="AM56" s="109"/>
      <c r="AN56" s="103" t="str">
        <f>IF(SUM(AN32:AN55)=0,"",SUM(AN32:AN55)+AN30)</f>
        <v/>
      </c>
      <c r="AO56" s="109"/>
      <c r="AP56" s="103" t="str">
        <f>IF(SUM(AP32:AP55)=0,"",SUM(AP32:AP55)+AP30)</f>
        <v/>
      </c>
      <c r="AQ56" s="109"/>
      <c r="AR56" s="103" t="str">
        <f>IF(SUM(AR32:AR55)=0,"",SUM(AR32:AR55)+AR30)</f>
        <v/>
      </c>
      <c r="AS56" s="109"/>
      <c r="AT56" s="103" t="str">
        <f>IF(SUM(AT32:AT55)=0,"",SUM(AT32:AT55)+AT30)</f>
        <v/>
      </c>
      <c r="AU56" s="109"/>
      <c r="AV56" s="103" t="str">
        <f>IF(SUM(AV32:AV55)=0,"",SUM(AV32:AV55)+AV30)</f>
        <v/>
      </c>
    </row>
    <row r="57" spans="1:48" s="224" customFormat="1" ht="10.5" customHeight="1" thickBot="1" x14ac:dyDescent="0.25">
      <c r="A57" s="150"/>
      <c r="B57" s="151" t="str">
        <f>CONCATENATE("Award to"&amp;" "&amp;$G$1)</f>
        <v>Award to ROCK ROAD CO.</v>
      </c>
      <c r="C57" s="152" t="str">
        <f>IF(NOT(ISNUMBER(A58)),"Bid","Total")</f>
        <v>Total</v>
      </c>
      <c r="D57" s="153"/>
      <c r="E57" s="154" t="s">
        <v>9</v>
      </c>
      <c r="F57" s="155"/>
      <c r="G57" s="108"/>
      <c r="H57" s="104">
        <f>H56</f>
        <v>8971598.8100000005</v>
      </c>
      <c r="I57" s="104">
        <f>I56</f>
        <v>0</v>
      </c>
      <c r="J57" s="104" t="str">
        <f>J56</f>
        <v/>
      </c>
      <c r="K57" s="104">
        <f>K56</f>
        <v>0</v>
      </c>
      <c r="L57" s="104" t="str">
        <f>L56</f>
        <v/>
      </c>
      <c r="M57" s="217"/>
      <c r="N57" s="104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217"/>
      <c r="P57" s="104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50"/>
      <c r="R57" s="151" t="str">
        <f>CONCATENATE("Award to"&amp;" "&amp;$G$1)</f>
        <v>Award to ROCK ROAD CO.</v>
      </c>
      <c r="S57" s="152" t="str">
        <f>IF(NOT(ISNUMBER(Q58)),"Bid","Total")</f>
        <v>Bid</v>
      </c>
      <c r="T57" s="153"/>
      <c r="U57" s="154" t="s">
        <v>9</v>
      </c>
      <c r="V57" s="155">
        <f>IF(SUM(V32:V55)=0,"",SUM($D32*U32,$D33*U33,$D34*U34,$D35*U35,$D36*U36,$D37*U37,$D38*U38,$D39*U39,$D40*U40,$D41*U41,$D42*U42,$D43*U43,$D44*U44,$D45*U45,$D46*U46,$D47*U47,$D48*U48,$D49*U49,$D50*U50,$D51*U51,$D52*U52,$D53*U53,$D54*U54,$D55*U55,V31))</f>
        <v>11110277</v>
      </c>
      <c r="W57" s="108"/>
      <c r="X57" s="104" t="str">
        <f>IF(SUM(X32:X55)=0,"",SUM($D32*W32,$D33*W33,$D34*W34,$D35*W35,$D36*W36,$D37*W37,$D38*W38,$D39*W39,$D40*W40,$D41*W41,$D42*W42,$D43*W43,$D44*W44,$D45*W45,$D46*W46,$D47*W47,$D48*W48,$D49*W49,$D50*W50,$D51*W51,$D52*W52,$D53*W53,$D54*W54,$D55*W55,X31))</f>
        <v/>
      </c>
      <c r="Y57" s="108"/>
      <c r="Z57" s="104" t="str">
        <f>IF(SUM(Z32:Z55)=0,"",SUM($D32*Y32,$D33*Y33,$D34*Y34,$D35*Y35,$D36*Y36,$D37*Y37,$D38*Y38,$D39*Y39,$D40*Y40,$D41*Y41,$D42*Y42,$D43*Y43,$D44*Y44,$D45*Y45,$D46*Y46,$D47*Y47,$D48*Y48,$D49*Y49,$D50*Y50,$D51*Y51,$D52*Y52,$D53*Y53,$D54*Y54,$D55*Y55,Z31))</f>
        <v/>
      </c>
      <c r="AA57" s="108"/>
      <c r="AB57" s="104" t="str">
        <f>IF(SUM(AB32:AB55)=0,"",SUM($D32*AA32,$D33*AA33,$D34*AA34,$D35*AA35,$D36*AA36,$D37*AA37,$D38*AA38,$D39*AA39,$D40*AA40,$D41*AA41,$D42*AA42,$D43*AA43,$D44*AA44,$D45*AA45,$D46*AA46,$D47*AA47,$D48*AA48,$D49*AA49,$D50*AA50,$D51*AA51,$D52*AA52,$D53*AA53,$D54*AA54,$D55*AA55,AB31))</f>
        <v/>
      </c>
      <c r="AC57" s="108"/>
      <c r="AD57" s="104" t="str">
        <f>IF(SUM(AD32:AD55)=0,"",SUM($D32*AC32,$D33*AC33,$D34*AC34,$D35*AC35,$D36*AC36,$D37*AC37,$D38*AC38,$D39*AC39,$D40*AC40,$D41*AC41,$D42*AC42,$D43*AC43,$D44*AC44,$D45*AC45,$D46*AC46,$D47*AC47,$D48*AC48,$D49*AC49,$D50*AC50,$D51*AC51,$D52*AC52,$D53*AC53,$D54*AC54,$D55*AC55,AD31))</f>
        <v/>
      </c>
      <c r="AE57" s="150"/>
      <c r="AF57" s="151" t="str">
        <f>CONCATENATE("Award to"&amp;" "&amp;$G$1)</f>
        <v>Award to ROCK ROAD CO.</v>
      </c>
      <c r="AG57" s="152" t="str">
        <f>IF(NOT(ISNUMBER(AE58)),"Bid","Total")</f>
        <v>Bid</v>
      </c>
      <c r="AH57" s="153"/>
      <c r="AI57" s="154" t="s">
        <v>9</v>
      </c>
      <c r="AJ57" s="155">
        <f>IF(SUM(AJ32:AJ55)=0,"",SUM($D32*AI32,$D33*AI33,$D34*AI34,$D35*AI35,$D36*AI36,$D37*AI37,$D38*AI38,$D39*AI39,$D40*AI40,$D41*AI41,$D42*AI42,$D43*AI43,$D44*AI44,$D45*AI45,$D46*AI46,$D47*AI47,$D48*AI48,$D49*AI49,$D50*AI50,$D51*AI51,$D52*AI52,$D53*AI53,$D54*AI54,$D55*AI55,AJ31))</f>
        <v>11110277</v>
      </c>
      <c r="AK57" s="108"/>
      <c r="AL57" s="104" t="str">
        <f>IF(SUM(AL32:AL55)=0,"",SUM($D32*AK32,$D33*AK33,$D34*AK34,$D35*AK35,$D36*AK36,$D37*AK37,$D38*AK38,$D39*AK39,$D40*AK40,$D41*AK41,$D42*AK42,$D43*AK43,$D44*AK44,$D45*AK45,$D46*AK46,$D47*AK47,$D48*AK48,$D49*AK49,$D50*AK50,$D51*AK51,$D52*AK52,$D53*AK53,$D54*AK54,$D55*AK55,AL31))</f>
        <v/>
      </c>
      <c r="AM57" s="108"/>
      <c r="AN57" s="104" t="str">
        <f>IF(SUM(AN32:AN55)=0,"",SUM($D32*AM32,$D33*AM33,$D34*AM34,$D35*AM35,$D36*AM36,$D37*AM37,$D38*AM38,$D39*AM39,$D40*AM40,$D41*AM41,$D42*AM42,$D43*AM43,$D44*AM44,$D45*AM45,$D46*AM46,$D47*AM47,$D48*AM48,$D49*AM49,$D50*AM50,$D51*AM51,$D52*AM52,$D53*AM53,$D54*AM54,$D55*AM55,AN31))</f>
        <v/>
      </c>
      <c r="AO57" s="108"/>
      <c r="AP57" s="104" t="str">
        <f>IF(SUM(AP32:AP55)=0,"",SUM($D32*AO32,$D33*AO33,$D34*AO34,$D35*AO35,$D36*AO36,$D37*AO37,$D38*AO38,$D39*AO39,$D40*AO40,$D41*AO41,$D42*AO42,$D43*AO43,$D44*AO44,$D45*AO45,$D46*AO46,$D47*AO47,$D48*AO48,$D49*AO49,$D50*AO50,$D51*AO51,$D52*AO52,$D53*AO53,$D54*AO54,$D55*AO55,AP31))</f>
        <v/>
      </c>
      <c r="AQ57" s="108"/>
      <c r="AR57" s="104" t="str">
        <f>IF(SUM(AR32:AR55)=0,"",SUM($D32*AQ32,$D33*AQ33,$D34*AQ34,$D35*AQ35,$D36*AQ36,$D37*AQ37,$D38*AQ38,$D39*AQ39,$D40*AQ40,$D41*AQ41,$D42*AQ42,$D43*AQ43,$D44*AQ44,$D45*AQ45,$D46*AQ46,$D47*AQ47,$D48*AQ48,$D49*AQ49,$D50*AQ50,$D51*AQ51,$D52*AQ52,$D53*AQ53,$D54*AQ54,$D55*AQ55,AR31))</f>
        <v/>
      </c>
      <c r="AS57" s="108"/>
      <c r="AT57" s="104" t="str">
        <f>IF(SUM(AT32:AT55)=0,"",SUM($D32*AS32,$D33*AS33,$D34*AS34,$D35*AS35,$D36*AS36,$D37*AS37,$D38*AS38,$D39*AS39,$D40*AS40,$D41*AS41,$D42*AS42,$D43*AS43,$D44*AS44,$D45*AS45,$D46*AS46,$D47*AS47,$D48*AS48,$D49*AS49,$D50*AS50,$D51*AS51,$D52*AS52,$D53*AS53,$D54*AS54,$D55*AS55,AT31))</f>
        <v/>
      </c>
      <c r="AU57" s="108"/>
      <c r="AV57" s="104" t="str">
        <f>IF(SUM(AV32:AV55)=0,"",SUM($D32*AU32,$D33*AU33,$D34*AU34,$D35*AU35,$D36*AU36,$D37*AU37,$D38*AU38,$D39*AU39,$D40*AU40,$D41*AU41,$D42*AU42,$D43*AU43,$D44*AU44,$D45*AU45,$D46*AU46,$D47*AU47,$D48*AU48,$D49*AU49,$D50*AU50,$D51*AU51,$D52*AU52,$D53*AU53,$D54*AU54,$D55*AU55,AV31))</f>
        <v/>
      </c>
    </row>
    <row r="58" spans="1:48" ht="24" customHeight="1" x14ac:dyDescent="0.2">
      <c r="A58" s="144">
        <f>IF(B58="","",A55+1)</f>
        <v>49</v>
      </c>
      <c r="B58" s="287" t="str">
        <f>IF(ISBLANK('Item List'!B52),"",'Item List'!B52)</f>
        <v>Thermoplastic Pavement Markings, Letters and Symbols</v>
      </c>
      <c r="C58" s="287" t="str">
        <f>IF(ISBLANK('Item List'!C52),"",'Item List'!C52)</f>
        <v>S.F.</v>
      </c>
      <c r="D58" s="288">
        <f>IF(ISBLANK('Item List'!K52),0,'Item List'!K52)</f>
        <v>5191</v>
      </c>
      <c r="E58" s="145">
        <f>IF(ISBLANK('Item List'!L52),0,'Item List'!L52)</f>
        <v>12</v>
      </c>
      <c r="F58" s="145">
        <f t="shared" ref="F58:F81" si="40">IF(AND(ISNUMBER($D58),ISNUMBER(E58)),$D58*E58,0)</f>
        <v>62292</v>
      </c>
      <c r="G58" s="386">
        <v>4</v>
      </c>
      <c r="H58" s="102">
        <f t="shared" ref="H58:H81" si="41">IF(AND(ISNUMBER($D58),ISNUMBER(G58)),$D58*G58,0)</f>
        <v>20764</v>
      </c>
      <c r="I58" s="168"/>
      <c r="J58" s="102">
        <f>IF(AND(ISNUMBER($D58),ISNUMBER(I58)),$D58*I58,0)</f>
        <v>0</v>
      </c>
      <c r="K58" s="168"/>
      <c r="L58" s="102">
        <f>IF(AND(ISNUMBER($D58),ISNUMBER(K58)),$D58*K58,0)</f>
        <v>0</v>
      </c>
      <c r="M58" s="168"/>
      <c r="N58" s="102">
        <f>IF(AND(ISNUMBER($D58),ISNUMBER(M58)),$D58*M58,0)</f>
        <v>0</v>
      </c>
      <c r="O58" s="168"/>
      <c r="P58" s="102">
        <f>IF(AND(ISNUMBER($D58),ISNUMBER(O58)),$D58*O58,0)</f>
        <v>0</v>
      </c>
      <c r="Q58" s="144" t="str">
        <f>IF(R58="","",Q55+1)</f>
        <v/>
      </c>
      <c r="R58" s="287" t="str">
        <f>IF(ISBLANK('Item List'!Y46),"",'Item List'!Y46)</f>
        <v/>
      </c>
      <c r="S58" s="287" t="str">
        <f>IF(ISBLANK('Item List'!Z46),"",'Item List'!Z46)</f>
        <v/>
      </c>
      <c r="T58" s="288">
        <f>IF(ISBLANK('Item List'!AA46),0,'Item List'!AA46)</f>
        <v>0</v>
      </c>
      <c r="U58" s="145">
        <f>IF(ISBLANK('Item List'!AB46),0,'Item List'!AB46)</f>
        <v>0</v>
      </c>
      <c r="V58" s="145">
        <f t="shared" ref="V58:V81" si="42">IF(AND(ISNUMBER($D58),ISNUMBER(U58)),$D58*U58,0)</f>
        <v>0</v>
      </c>
      <c r="W58" s="168"/>
      <c r="X58" s="102">
        <f>IF(AND(ISNUMBER($D58),ISNUMBER(W58)),$D58*W58,0)</f>
        <v>0</v>
      </c>
      <c r="Y58" s="168"/>
      <c r="Z58" s="102">
        <f>IF(AND(ISNUMBER($D58),ISNUMBER(Y58)),$D58*Y58,0)</f>
        <v>0</v>
      </c>
      <c r="AA58" s="168"/>
      <c r="AB58" s="102">
        <f t="shared" ref="AB58:AB81" si="43">IF(AND(ISNUMBER($D58),ISNUMBER(AA58)),$D58*AA58,0)</f>
        <v>0</v>
      </c>
      <c r="AC58" s="168"/>
      <c r="AD58" s="102">
        <f t="shared" ref="AD58:AD81" si="44">IF(AND(ISNUMBER($D58),ISNUMBER(AC58)),$D58*AC58,0)</f>
        <v>0</v>
      </c>
      <c r="AE58" s="144" t="str">
        <f>IF(AF58="","",AE55+1)</f>
        <v/>
      </c>
      <c r="AF58" s="287" t="str">
        <f>IF(ISBLANK('Item List'!AM46),"",'Item List'!AM46)</f>
        <v/>
      </c>
      <c r="AG58" s="287" t="str">
        <f>IF(ISBLANK('Item List'!AN46),"",'Item List'!AN46)</f>
        <v/>
      </c>
      <c r="AH58" s="288">
        <f>IF(ISBLANK('Item List'!AO46),0,'Item List'!AO46)</f>
        <v>0</v>
      </c>
      <c r="AI58" s="145">
        <f>IF(ISBLANK('Item List'!AP46),0,'Item List'!AP46)</f>
        <v>0</v>
      </c>
      <c r="AJ58" s="145">
        <f t="shared" ref="AJ58:AJ81" si="45">IF(AND(ISNUMBER($D58),ISNUMBER(AI58)),$D58*AI58,0)</f>
        <v>0</v>
      </c>
      <c r="AK58" s="168"/>
      <c r="AL58" s="102">
        <f t="shared" ref="AL58:AL81" si="46">IF(AND(ISNUMBER($D58),ISNUMBER(AK58)),$D58*AK58,0)</f>
        <v>0</v>
      </c>
      <c r="AM58" s="168"/>
      <c r="AN58" s="102">
        <f t="shared" ref="AN58:AN81" si="47">IF(AND(ISNUMBER($D58),ISNUMBER(AM58)),$D58*AM58,0)</f>
        <v>0</v>
      </c>
      <c r="AO58" s="168"/>
      <c r="AP58" s="102">
        <f t="shared" ref="AP58:AP81" si="48">IF(AND(ISNUMBER($D58),ISNUMBER(AO58)),$D58*AO58,0)</f>
        <v>0</v>
      </c>
      <c r="AQ58" s="168"/>
      <c r="AR58" s="102">
        <f t="shared" ref="AR58:AR81" si="49">IF(AND(ISNUMBER($D58),ISNUMBER(AQ58)),$D58*AQ58,0)</f>
        <v>0</v>
      </c>
      <c r="AS58" s="168"/>
      <c r="AT58" s="102">
        <f t="shared" ref="AT58:AT81" si="50">IF(AND(ISNUMBER($D58),ISNUMBER(AS58)),$D58*AS58,0)</f>
        <v>0</v>
      </c>
      <c r="AU58" s="168"/>
      <c r="AV58" s="102">
        <f t="shared" ref="AV58:AV81" si="51">IF(AND(ISNUMBER($D58),ISNUMBER(AU58)),$D58*AU58,0)</f>
        <v>0</v>
      </c>
    </row>
    <row r="59" spans="1:48" ht="24" customHeight="1" x14ac:dyDescent="0.2">
      <c r="A59" s="144">
        <f>IF(B59="","",A58+1)</f>
        <v>50</v>
      </c>
      <c r="B59" s="287" t="str">
        <f>IF(ISBLANK('Item List'!B53),"",'Item List'!B53)</f>
        <v>Detector Loops</v>
      </c>
      <c r="C59" s="287" t="str">
        <f>IF(ISBLANK('Item List'!C53),"",'Item List'!C53)</f>
        <v>L.F.</v>
      </c>
      <c r="D59" s="288">
        <f>IF(ISBLANK('Item List'!K53),0,'Item List'!K53)</f>
        <v>4400</v>
      </c>
      <c r="E59" s="145">
        <f>IF(ISBLANK('Item List'!L53),0,'Item List'!L53)</f>
        <v>30</v>
      </c>
      <c r="F59" s="145">
        <f t="shared" si="40"/>
        <v>132000</v>
      </c>
      <c r="G59" s="386">
        <v>16.5</v>
      </c>
      <c r="H59" s="102">
        <f t="shared" si="41"/>
        <v>72600</v>
      </c>
      <c r="I59" s="168"/>
      <c r="J59" s="102">
        <f t="shared" ref="J59:J81" si="52">IF(AND(ISNUMBER($D59),ISNUMBER(I59)),$D59*I59,0)</f>
        <v>0</v>
      </c>
      <c r="K59" s="168"/>
      <c r="L59" s="102">
        <f t="shared" ref="L59:L81" si="53">IF(AND(ISNUMBER($D59),ISNUMBER(K59)),$D59*K59,0)</f>
        <v>0</v>
      </c>
      <c r="M59" s="168"/>
      <c r="N59" s="102">
        <f t="shared" ref="N59:N81" si="54">IF(AND(ISNUMBER($D59),ISNUMBER(M59)),$D59*M59,0)</f>
        <v>0</v>
      </c>
      <c r="O59" s="168"/>
      <c r="P59" s="102">
        <f t="shared" ref="P59:P81" si="55">IF(AND(ISNUMBER($D59),ISNUMBER(O59)),$D59*O59,0)</f>
        <v>0</v>
      </c>
      <c r="Q59" s="144" t="str">
        <f>IF(R59="","",Q58+1)</f>
        <v/>
      </c>
      <c r="R59" s="287" t="str">
        <f>IF(ISBLANK('Item List'!Y47),"",'Item List'!Y47)</f>
        <v/>
      </c>
      <c r="S59" s="287" t="str">
        <f>IF(ISBLANK('Item List'!Z47),"",'Item List'!Z47)</f>
        <v/>
      </c>
      <c r="T59" s="288">
        <f>IF(ISBLANK('Item List'!AA47),0,'Item List'!AA47)</f>
        <v>0</v>
      </c>
      <c r="U59" s="145">
        <f>IF(ISBLANK('Item List'!AB47),0,'Item List'!AB47)</f>
        <v>0</v>
      </c>
      <c r="V59" s="145">
        <f t="shared" si="42"/>
        <v>0</v>
      </c>
      <c r="W59" s="168"/>
      <c r="X59" s="102">
        <f t="shared" ref="X59:Z81" si="56">IF(AND(ISNUMBER($D59),ISNUMBER(W59)),$D59*W59,0)</f>
        <v>0</v>
      </c>
      <c r="Y59" s="168"/>
      <c r="Z59" s="102">
        <f t="shared" si="56"/>
        <v>0</v>
      </c>
      <c r="AA59" s="168"/>
      <c r="AB59" s="102">
        <f t="shared" si="43"/>
        <v>0</v>
      </c>
      <c r="AC59" s="168"/>
      <c r="AD59" s="102">
        <f t="shared" si="44"/>
        <v>0</v>
      </c>
      <c r="AE59" s="144" t="str">
        <f>IF(AF59="","",AE58+1)</f>
        <v/>
      </c>
      <c r="AF59" s="287" t="str">
        <f>IF(ISBLANK('Item List'!AM47),"",'Item List'!AM47)</f>
        <v/>
      </c>
      <c r="AG59" s="287" t="str">
        <f>IF(ISBLANK('Item List'!AN47),"",'Item List'!AN47)</f>
        <v/>
      </c>
      <c r="AH59" s="288">
        <f>IF(ISBLANK('Item List'!AO47),0,'Item List'!AO47)</f>
        <v>0</v>
      </c>
      <c r="AI59" s="145">
        <f>IF(ISBLANK('Item List'!AP47),0,'Item List'!AP47)</f>
        <v>0</v>
      </c>
      <c r="AJ59" s="145">
        <f t="shared" si="45"/>
        <v>0</v>
      </c>
      <c r="AK59" s="168"/>
      <c r="AL59" s="102">
        <f t="shared" si="46"/>
        <v>0</v>
      </c>
      <c r="AM59" s="168"/>
      <c r="AN59" s="102">
        <f t="shared" si="47"/>
        <v>0</v>
      </c>
      <c r="AO59" s="168"/>
      <c r="AP59" s="102">
        <f t="shared" si="48"/>
        <v>0</v>
      </c>
      <c r="AQ59" s="168"/>
      <c r="AR59" s="102">
        <f t="shared" si="49"/>
        <v>0</v>
      </c>
      <c r="AS59" s="168"/>
      <c r="AT59" s="102">
        <f t="shared" si="50"/>
        <v>0</v>
      </c>
      <c r="AU59" s="168"/>
      <c r="AV59" s="102">
        <f t="shared" si="51"/>
        <v>0</v>
      </c>
    </row>
    <row r="60" spans="1:48" ht="24" customHeight="1" x14ac:dyDescent="0.2">
      <c r="A60" s="144" t="str">
        <f t="shared" ref="A60:A81" si="57">IF(B60="","",A59+1)</f>
        <v/>
      </c>
      <c r="B60" s="287" t="str">
        <f>IF(ISBLANK('Item List'!B54),"",'Item List'!B54)</f>
        <v/>
      </c>
      <c r="C60" s="287" t="str">
        <f>IF(ISBLANK('Item List'!C54),"",'Item List'!C54)</f>
        <v/>
      </c>
      <c r="D60" s="288" t="str">
        <f>IF(ISBLANK('Item List'!K54),0,'Item List'!K54)</f>
        <v/>
      </c>
      <c r="E60" s="145">
        <f>IF(ISBLANK('Item List'!L54),0,'Item List'!L54)</f>
        <v>0</v>
      </c>
      <c r="F60" s="145">
        <f t="shared" si="40"/>
        <v>0</v>
      </c>
      <c r="G60" s="386"/>
      <c r="H60" s="102">
        <f t="shared" si="41"/>
        <v>0</v>
      </c>
      <c r="I60" s="168"/>
      <c r="J60" s="102">
        <f t="shared" si="52"/>
        <v>0</v>
      </c>
      <c r="K60" s="168"/>
      <c r="L60" s="102">
        <f t="shared" si="53"/>
        <v>0</v>
      </c>
      <c r="M60" s="168"/>
      <c r="N60" s="102">
        <f t="shared" si="54"/>
        <v>0</v>
      </c>
      <c r="O60" s="168"/>
      <c r="P60" s="102">
        <f t="shared" si="55"/>
        <v>0</v>
      </c>
      <c r="Q60" s="144" t="str">
        <f t="shared" ref="Q60:Q81" si="58">IF(R60="","",Q59+1)</f>
        <v/>
      </c>
      <c r="R60" s="287" t="str">
        <f>IF(ISBLANK('Item List'!Y48),"",'Item List'!Y48)</f>
        <v/>
      </c>
      <c r="S60" s="287" t="str">
        <f>IF(ISBLANK('Item List'!Z48),"",'Item List'!Z48)</f>
        <v/>
      </c>
      <c r="T60" s="288">
        <f>IF(ISBLANK('Item List'!AA48),0,'Item List'!AA48)</f>
        <v>0</v>
      </c>
      <c r="U60" s="145">
        <f>IF(ISBLANK('Item List'!AB48),0,'Item List'!AB48)</f>
        <v>0</v>
      </c>
      <c r="V60" s="145">
        <f t="shared" si="42"/>
        <v>0</v>
      </c>
      <c r="W60" s="168"/>
      <c r="X60" s="102">
        <f t="shared" si="56"/>
        <v>0</v>
      </c>
      <c r="Y60" s="168"/>
      <c r="Z60" s="102">
        <f t="shared" si="56"/>
        <v>0</v>
      </c>
      <c r="AA60" s="168"/>
      <c r="AB60" s="102">
        <f t="shared" si="43"/>
        <v>0</v>
      </c>
      <c r="AC60" s="168"/>
      <c r="AD60" s="102">
        <f t="shared" si="44"/>
        <v>0</v>
      </c>
      <c r="AE60" s="144" t="str">
        <f t="shared" ref="AE60:AE81" si="59">IF(AF60="","",AE59+1)</f>
        <v/>
      </c>
      <c r="AF60" s="287" t="str">
        <f>IF(ISBLANK('Item List'!AM48),"",'Item List'!AM48)</f>
        <v/>
      </c>
      <c r="AG60" s="287" t="str">
        <f>IF(ISBLANK('Item List'!AN48),"",'Item List'!AN48)</f>
        <v/>
      </c>
      <c r="AH60" s="288">
        <f>IF(ISBLANK('Item List'!AO48),0,'Item List'!AO48)</f>
        <v>0</v>
      </c>
      <c r="AI60" s="145">
        <f>IF(ISBLANK('Item List'!AP48),0,'Item List'!AP48)</f>
        <v>0</v>
      </c>
      <c r="AJ60" s="145">
        <f t="shared" si="45"/>
        <v>0</v>
      </c>
      <c r="AK60" s="168"/>
      <c r="AL60" s="102">
        <f t="shared" si="46"/>
        <v>0</v>
      </c>
      <c r="AM60" s="168"/>
      <c r="AN60" s="102">
        <f t="shared" si="47"/>
        <v>0</v>
      </c>
      <c r="AO60" s="168"/>
      <c r="AP60" s="102">
        <f t="shared" si="48"/>
        <v>0</v>
      </c>
      <c r="AQ60" s="168"/>
      <c r="AR60" s="102">
        <f t="shared" si="49"/>
        <v>0</v>
      </c>
      <c r="AS60" s="168"/>
      <c r="AT60" s="102">
        <f t="shared" si="50"/>
        <v>0</v>
      </c>
      <c r="AU60" s="168"/>
      <c r="AV60" s="102">
        <f t="shared" si="51"/>
        <v>0</v>
      </c>
    </row>
    <row r="61" spans="1:48" ht="24" customHeight="1" x14ac:dyDescent="0.2">
      <c r="A61" s="144" t="str">
        <f t="shared" si="57"/>
        <v/>
      </c>
      <c r="B61" s="287" t="str">
        <f>IF(ISBLANK('Item List'!B55),"",'Item List'!B55)</f>
        <v/>
      </c>
      <c r="C61" s="287" t="str">
        <f>IF(ISBLANK('Item List'!C55),"",'Item List'!C55)</f>
        <v/>
      </c>
      <c r="D61" s="288" t="str">
        <f>IF(ISBLANK('Item List'!K55),0,'Item List'!K55)</f>
        <v/>
      </c>
      <c r="E61" s="145">
        <f>IF(ISBLANK('Item List'!L55),0,'Item List'!L55)</f>
        <v>0</v>
      </c>
      <c r="F61" s="145">
        <f t="shared" si="40"/>
        <v>0</v>
      </c>
      <c r="G61" s="386"/>
      <c r="H61" s="102">
        <f t="shared" si="41"/>
        <v>0</v>
      </c>
      <c r="I61" s="168"/>
      <c r="J61" s="102">
        <f t="shared" si="52"/>
        <v>0</v>
      </c>
      <c r="K61" s="168"/>
      <c r="L61" s="102">
        <f t="shared" si="53"/>
        <v>0</v>
      </c>
      <c r="M61" s="168"/>
      <c r="N61" s="102">
        <f t="shared" si="54"/>
        <v>0</v>
      </c>
      <c r="O61" s="168"/>
      <c r="P61" s="102">
        <f t="shared" si="55"/>
        <v>0</v>
      </c>
      <c r="Q61" s="144" t="str">
        <f t="shared" si="58"/>
        <v/>
      </c>
      <c r="R61" s="287" t="str">
        <f>IF(ISBLANK('Item List'!Y49),"",'Item List'!Y49)</f>
        <v/>
      </c>
      <c r="S61" s="287" t="str">
        <f>IF(ISBLANK('Item List'!Z49),"",'Item List'!Z49)</f>
        <v/>
      </c>
      <c r="T61" s="288">
        <f>IF(ISBLANK('Item List'!AA49),0,'Item List'!AA49)</f>
        <v>0</v>
      </c>
      <c r="U61" s="145">
        <f>IF(ISBLANK('Item List'!AB49),0,'Item List'!AB49)</f>
        <v>0</v>
      </c>
      <c r="V61" s="145">
        <f t="shared" si="42"/>
        <v>0</v>
      </c>
      <c r="W61" s="168"/>
      <c r="X61" s="102">
        <f t="shared" si="56"/>
        <v>0</v>
      </c>
      <c r="Y61" s="168"/>
      <c r="Z61" s="102">
        <f t="shared" si="56"/>
        <v>0</v>
      </c>
      <c r="AA61" s="168"/>
      <c r="AB61" s="102">
        <f t="shared" si="43"/>
        <v>0</v>
      </c>
      <c r="AC61" s="168"/>
      <c r="AD61" s="102">
        <f t="shared" si="44"/>
        <v>0</v>
      </c>
      <c r="AE61" s="144" t="str">
        <f t="shared" si="59"/>
        <v/>
      </c>
      <c r="AF61" s="287" t="str">
        <f>IF(ISBLANK('Item List'!AM49),"",'Item List'!AM49)</f>
        <v/>
      </c>
      <c r="AG61" s="287" t="str">
        <f>IF(ISBLANK('Item List'!AN49),"",'Item List'!AN49)</f>
        <v/>
      </c>
      <c r="AH61" s="288">
        <f>IF(ISBLANK('Item List'!AO49),0,'Item List'!AO49)</f>
        <v>0</v>
      </c>
      <c r="AI61" s="145">
        <f>IF(ISBLANK('Item List'!AP49),0,'Item List'!AP49)</f>
        <v>0</v>
      </c>
      <c r="AJ61" s="145">
        <f t="shared" si="45"/>
        <v>0</v>
      </c>
      <c r="AK61" s="168"/>
      <c r="AL61" s="102">
        <f t="shared" si="46"/>
        <v>0</v>
      </c>
      <c r="AM61" s="168"/>
      <c r="AN61" s="102">
        <f t="shared" si="47"/>
        <v>0</v>
      </c>
      <c r="AO61" s="168"/>
      <c r="AP61" s="102">
        <f t="shared" si="48"/>
        <v>0</v>
      </c>
      <c r="AQ61" s="168"/>
      <c r="AR61" s="102">
        <f t="shared" si="49"/>
        <v>0</v>
      </c>
      <c r="AS61" s="168"/>
      <c r="AT61" s="102">
        <f t="shared" si="50"/>
        <v>0</v>
      </c>
      <c r="AU61" s="168"/>
      <c r="AV61" s="102">
        <f t="shared" si="51"/>
        <v>0</v>
      </c>
    </row>
    <row r="62" spans="1:48" ht="24" customHeight="1" x14ac:dyDescent="0.2">
      <c r="A62" s="144" t="str">
        <f t="shared" si="57"/>
        <v/>
      </c>
      <c r="B62" s="287" t="str">
        <f>IF(ISBLANK('Item List'!B56),"",'Item List'!B56)</f>
        <v/>
      </c>
      <c r="C62" s="287" t="str">
        <f>IF(ISBLANK('Item List'!C56),"",'Item List'!C56)</f>
        <v/>
      </c>
      <c r="D62" s="288" t="str">
        <f>IF(ISBLANK('Item List'!K56),0,'Item List'!K56)</f>
        <v/>
      </c>
      <c r="E62" s="145">
        <f>IF(ISBLANK('Item List'!L56),0,'Item List'!L56)</f>
        <v>0</v>
      </c>
      <c r="F62" s="145">
        <f t="shared" si="40"/>
        <v>0</v>
      </c>
      <c r="G62" s="386"/>
      <c r="H62" s="102">
        <f t="shared" si="41"/>
        <v>0</v>
      </c>
      <c r="I62" s="168"/>
      <c r="J62" s="102">
        <f t="shared" si="52"/>
        <v>0</v>
      </c>
      <c r="K62" s="168"/>
      <c r="L62" s="102">
        <f t="shared" si="53"/>
        <v>0</v>
      </c>
      <c r="M62" s="168"/>
      <c r="N62" s="102">
        <f t="shared" si="54"/>
        <v>0</v>
      </c>
      <c r="O62" s="168"/>
      <c r="P62" s="102">
        <f t="shared" si="55"/>
        <v>0</v>
      </c>
      <c r="Q62" s="144" t="str">
        <f t="shared" si="58"/>
        <v/>
      </c>
      <c r="R62" s="287" t="str">
        <f>IF(ISBLANK('Item List'!Y50),"",'Item List'!Y50)</f>
        <v/>
      </c>
      <c r="S62" s="287" t="str">
        <f>IF(ISBLANK('Item List'!Z50),"",'Item List'!Z50)</f>
        <v/>
      </c>
      <c r="T62" s="288">
        <f>IF(ISBLANK('Item List'!AA50),0,'Item List'!AA50)</f>
        <v>0</v>
      </c>
      <c r="U62" s="145">
        <f>IF(ISBLANK('Item List'!AB50),0,'Item List'!AB50)</f>
        <v>0</v>
      </c>
      <c r="V62" s="145">
        <f t="shared" si="42"/>
        <v>0</v>
      </c>
      <c r="W62" s="168"/>
      <c r="X62" s="102">
        <f t="shared" si="56"/>
        <v>0</v>
      </c>
      <c r="Y62" s="168"/>
      <c r="Z62" s="102">
        <f t="shared" si="56"/>
        <v>0</v>
      </c>
      <c r="AA62" s="168"/>
      <c r="AB62" s="102">
        <f t="shared" si="43"/>
        <v>0</v>
      </c>
      <c r="AC62" s="168"/>
      <c r="AD62" s="102">
        <f t="shared" si="44"/>
        <v>0</v>
      </c>
      <c r="AE62" s="144" t="str">
        <f t="shared" si="59"/>
        <v/>
      </c>
      <c r="AF62" s="287" t="str">
        <f>IF(ISBLANK('Item List'!AM50),"",'Item List'!AM50)</f>
        <v/>
      </c>
      <c r="AG62" s="287" t="str">
        <f>IF(ISBLANK('Item List'!AN50),"",'Item List'!AN50)</f>
        <v/>
      </c>
      <c r="AH62" s="288">
        <f>IF(ISBLANK('Item List'!AO50),0,'Item List'!AO50)</f>
        <v>0</v>
      </c>
      <c r="AI62" s="145">
        <f>IF(ISBLANK('Item List'!AP50),0,'Item List'!AP50)</f>
        <v>0</v>
      </c>
      <c r="AJ62" s="145">
        <f t="shared" si="45"/>
        <v>0</v>
      </c>
      <c r="AK62" s="168"/>
      <c r="AL62" s="102">
        <f t="shared" si="46"/>
        <v>0</v>
      </c>
      <c r="AM62" s="168"/>
      <c r="AN62" s="102">
        <f t="shared" si="47"/>
        <v>0</v>
      </c>
      <c r="AO62" s="168"/>
      <c r="AP62" s="102">
        <f t="shared" si="48"/>
        <v>0</v>
      </c>
      <c r="AQ62" s="168"/>
      <c r="AR62" s="102">
        <f t="shared" si="49"/>
        <v>0</v>
      </c>
      <c r="AS62" s="168"/>
      <c r="AT62" s="102">
        <f t="shared" si="50"/>
        <v>0</v>
      </c>
      <c r="AU62" s="168"/>
      <c r="AV62" s="102">
        <f t="shared" si="51"/>
        <v>0</v>
      </c>
    </row>
    <row r="63" spans="1:48" ht="24" customHeight="1" x14ac:dyDescent="0.2">
      <c r="A63" s="144" t="str">
        <f t="shared" si="57"/>
        <v/>
      </c>
      <c r="B63" s="287" t="str">
        <f>IF(ISBLANK('Item List'!B57),"",'Item List'!B57)</f>
        <v/>
      </c>
      <c r="C63" s="287" t="str">
        <f>IF(ISBLANK('Item List'!C57),"",'Item List'!C57)</f>
        <v/>
      </c>
      <c r="D63" s="288" t="str">
        <f>IF(ISBLANK('Item List'!K57),0,'Item List'!K57)</f>
        <v/>
      </c>
      <c r="E63" s="145">
        <f>IF(ISBLANK('Item List'!L57),0,'Item List'!L57)</f>
        <v>0</v>
      </c>
      <c r="F63" s="145">
        <f t="shared" si="40"/>
        <v>0</v>
      </c>
      <c r="G63" s="386"/>
      <c r="H63" s="102">
        <f t="shared" si="41"/>
        <v>0</v>
      </c>
      <c r="I63" s="168"/>
      <c r="J63" s="102">
        <f t="shared" si="52"/>
        <v>0</v>
      </c>
      <c r="K63" s="168"/>
      <c r="L63" s="102">
        <f t="shared" si="53"/>
        <v>0</v>
      </c>
      <c r="M63" s="168"/>
      <c r="N63" s="102">
        <f t="shared" si="54"/>
        <v>0</v>
      </c>
      <c r="O63" s="168"/>
      <c r="P63" s="102">
        <f t="shared" si="55"/>
        <v>0</v>
      </c>
      <c r="Q63" s="144" t="str">
        <f t="shared" si="58"/>
        <v/>
      </c>
      <c r="R63" s="287" t="str">
        <f>IF(ISBLANK('Item List'!Y51),"",'Item List'!Y51)</f>
        <v/>
      </c>
      <c r="S63" s="287" t="str">
        <f>IF(ISBLANK('Item List'!Z51),"",'Item List'!Z51)</f>
        <v/>
      </c>
      <c r="T63" s="288">
        <f>IF(ISBLANK('Item List'!AA51),0,'Item List'!AA51)</f>
        <v>0</v>
      </c>
      <c r="U63" s="145">
        <f>IF(ISBLANK('Item List'!AB51),0,'Item List'!AB51)</f>
        <v>0</v>
      </c>
      <c r="V63" s="145">
        <f t="shared" si="42"/>
        <v>0</v>
      </c>
      <c r="W63" s="168"/>
      <c r="X63" s="102">
        <f t="shared" si="56"/>
        <v>0</v>
      </c>
      <c r="Y63" s="168"/>
      <c r="Z63" s="102">
        <f t="shared" si="56"/>
        <v>0</v>
      </c>
      <c r="AA63" s="168"/>
      <c r="AB63" s="102">
        <f t="shared" si="43"/>
        <v>0</v>
      </c>
      <c r="AC63" s="168"/>
      <c r="AD63" s="102">
        <f t="shared" si="44"/>
        <v>0</v>
      </c>
      <c r="AE63" s="144" t="str">
        <f t="shared" si="59"/>
        <v/>
      </c>
      <c r="AF63" s="287" t="str">
        <f>IF(ISBLANK('Item List'!AM51),"",'Item List'!AM51)</f>
        <v/>
      </c>
      <c r="AG63" s="287" t="str">
        <f>IF(ISBLANK('Item List'!AN51),"",'Item List'!AN51)</f>
        <v/>
      </c>
      <c r="AH63" s="288">
        <f>IF(ISBLANK('Item List'!AO51),0,'Item List'!AO51)</f>
        <v>0</v>
      </c>
      <c r="AI63" s="145">
        <f>IF(ISBLANK('Item List'!AP51),0,'Item List'!AP51)</f>
        <v>0</v>
      </c>
      <c r="AJ63" s="145">
        <f t="shared" si="45"/>
        <v>0</v>
      </c>
      <c r="AK63" s="168"/>
      <c r="AL63" s="102">
        <f t="shared" si="46"/>
        <v>0</v>
      </c>
      <c r="AM63" s="168"/>
      <c r="AN63" s="102">
        <f t="shared" si="47"/>
        <v>0</v>
      </c>
      <c r="AO63" s="168"/>
      <c r="AP63" s="102">
        <f t="shared" si="48"/>
        <v>0</v>
      </c>
      <c r="AQ63" s="168"/>
      <c r="AR63" s="102">
        <f t="shared" si="49"/>
        <v>0</v>
      </c>
      <c r="AS63" s="168"/>
      <c r="AT63" s="102">
        <f t="shared" si="50"/>
        <v>0</v>
      </c>
      <c r="AU63" s="168"/>
      <c r="AV63" s="102">
        <f t="shared" si="51"/>
        <v>0</v>
      </c>
    </row>
    <row r="64" spans="1:48" ht="24" customHeight="1" x14ac:dyDescent="0.2">
      <c r="A64" s="144" t="str">
        <f t="shared" si="57"/>
        <v/>
      </c>
      <c r="B64" s="287" t="str">
        <f>IF(ISBLANK('Item List'!B58),"",'Item List'!B58)</f>
        <v/>
      </c>
      <c r="C64" s="287" t="str">
        <f>IF(ISBLANK('Item List'!C58),"",'Item List'!C58)</f>
        <v/>
      </c>
      <c r="D64" s="288" t="str">
        <f>IF(ISBLANK('Item List'!K58),0,'Item List'!K58)</f>
        <v/>
      </c>
      <c r="E64" s="145">
        <f>IF(ISBLANK('Item List'!L58),0,'Item List'!L58)</f>
        <v>0</v>
      </c>
      <c r="F64" s="145">
        <f t="shared" si="40"/>
        <v>0</v>
      </c>
      <c r="G64" s="386"/>
      <c r="H64" s="102">
        <f t="shared" si="41"/>
        <v>0</v>
      </c>
      <c r="I64" s="168"/>
      <c r="J64" s="102">
        <f t="shared" si="52"/>
        <v>0</v>
      </c>
      <c r="K64" s="168"/>
      <c r="L64" s="102">
        <f t="shared" si="53"/>
        <v>0</v>
      </c>
      <c r="M64" s="168"/>
      <c r="N64" s="102">
        <f t="shared" si="54"/>
        <v>0</v>
      </c>
      <c r="O64" s="168"/>
      <c r="P64" s="102">
        <f t="shared" si="55"/>
        <v>0</v>
      </c>
      <c r="Q64" s="144" t="str">
        <f t="shared" si="58"/>
        <v/>
      </c>
      <c r="R64" s="287" t="str">
        <f>IF(ISBLANK('Item List'!Y52),"",'Item List'!Y52)</f>
        <v/>
      </c>
      <c r="S64" s="287" t="str">
        <f>IF(ISBLANK('Item List'!Z52),"",'Item List'!Z52)</f>
        <v/>
      </c>
      <c r="T64" s="288">
        <f>IF(ISBLANK('Item List'!AA52),0,'Item List'!AA52)</f>
        <v>0</v>
      </c>
      <c r="U64" s="145">
        <f>IF(ISBLANK('Item List'!AB52),0,'Item List'!AB52)</f>
        <v>0</v>
      </c>
      <c r="V64" s="145">
        <f t="shared" si="42"/>
        <v>0</v>
      </c>
      <c r="W64" s="168"/>
      <c r="X64" s="102">
        <f t="shared" si="56"/>
        <v>0</v>
      </c>
      <c r="Y64" s="168"/>
      <c r="Z64" s="102">
        <f t="shared" si="56"/>
        <v>0</v>
      </c>
      <c r="AA64" s="168"/>
      <c r="AB64" s="102">
        <f t="shared" si="43"/>
        <v>0</v>
      </c>
      <c r="AC64" s="168"/>
      <c r="AD64" s="102">
        <f t="shared" si="44"/>
        <v>0</v>
      </c>
      <c r="AE64" s="144" t="str">
        <f t="shared" si="59"/>
        <v/>
      </c>
      <c r="AF64" s="287" t="str">
        <f>IF(ISBLANK('Item List'!AM52),"",'Item List'!AM52)</f>
        <v/>
      </c>
      <c r="AG64" s="287" t="str">
        <f>IF(ISBLANK('Item List'!AN52),"",'Item List'!AN52)</f>
        <v/>
      </c>
      <c r="AH64" s="288">
        <f>IF(ISBLANK('Item List'!AO52),0,'Item List'!AO52)</f>
        <v>0</v>
      </c>
      <c r="AI64" s="145">
        <f>IF(ISBLANK('Item List'!AP52),0,'Item List'!AP52)</f>
        <v>0</v>
      </c>
      <c r="AJ64" s="145">
        <f t="shared" si="45"/>
        <v>0</v>
      </c>
      <c r="AK64" s="168"/>
      <c r="AL64" s="102">
        <f t="shared" si="46"/>
        <v>0</v>
      </c>
      <c r="AM64" s="168"/>
      <c r="AN64" s="102">
        <f t="shared" si="47"/>
        <v>0</v>
      </c>
      <c r="AO64" s="168"/>
      <c r="AP64" s="102">
        <f t="shared" si="48"/>
        <v>0</v>
      </c>
      <c r="AQ64" s="168"/>
      <c r="AR64" s="102">
        <f t="shared" si="49"/>
        <v>0</v>
      </c>
      <c r="AS64" s="168"/>
      <c r="AT64" s="102">
        <f t="shared" si="50"/>
        <v>0</v>
      </c>
      <c r="AU64" s="168"/>
      <c r="AV64" s="102">
        <f t="shared" si="51"/>
        <v>0</v>
      </c>
    </row>
    <row r="65" spans="1:48" ht="24" customHeight="1" x14ac:dyDescent="0.2">
      <c r="A65" s="144" t="str">
        <f t="shared" si="57"/>
        <v/>
      </c>
      <c r="B65" s="287" t="str">
        <f>IF(ISBLANK('Item List'!B59),"",'Item List'!B59)</f>
        <v/>
      </c>
      <c r="C65" s="287" t="str">
        <f>IF(ISBLANK('Item List'!C59),"",'Item List'!C59)</f>
        <v/>
      </c>
      <c r="D65" s="288" t="str">
        <f>IF(ISBLANK('Item List'!K59),0,'Item List'!K59)</f>
        <v/>
      </c>
      <c r="E65" s="145">
        <f>IF(ISBLANK('Item List'!L59),0,'Item List'!L59)</f>
        <v>0</v>
      </c>
      <c r="F65" s="145">
        <f t="shared" si="40"/>
        <v>0</v>
      </c>
      <c r="G65" s="386"/>
      <c r="H65" s="102">
        <f t="shared" si="41"/>
        <v>0</v>
      </c>
      <c r="I65" s="168"/>
      <c r="J65" s="102">
        <f t="shared" si="52"/>
        <v>0</v>
      </c>
      <c r="K65" s="168"/>
      <c r="L65" s="102">
        <f t="shared" si="53"/>
        <v>0</v>
      </c>
      <c r="M65" s="168"/>
      <c r="N65" s="102">
        <f t="shared" si="54"/>
        <v>0</v>
      </c>
      <c r="O65" s="168"/>
      <c r="P65" s="102">
        <f t="shared" si="55"/>
        <v>0</v>
      </c>
      <c r="Q65" s="144" t="str">
        <f t="shared" si="58"/>
        <v/>
      </c>
      <c r="R65" s="287" t="str">
        <f>IF(ISBLANK('Item List'!Y53),"",'Item List'!Y53)</f>
        <v/>
      </c>
      <c r="S65" s="287" t="str">
        <f>IF(ISBLANK('Item List'!Z53),"",'Item List'!Z53)</f>
        <v/>
      </c>
      <c r="T65" s="288">
        <f>IF(ISBLANK('Item List'!AA53),0,'Item List'!AA53)</f>
        <v>0</v>
      </c>
      <c r="U65" s="145">
        <f>IF(ISBLANK('Item List'!AB53),0,'Item List'!AB53)</f>
        <v>0</v>
      </c>
      <c r="V65" s="145">
        <f t="shared" si="42"/>
        <v>0</v>
      </c>
      <c r="W65" s="168"/>
      <c r="X65" s="102">
        <f t="shared" si="56"/>
        <v>0</v>
      </c>
      <c r="Y65" s="168"/>
      <c r="Z65" s="102">
        <f t="shared" si="56"/>
        <v>0</v>
      </c>
      <c r="AA65" s="168"/>
      <c r="AB65" s="102">
        <f t="shared" si="43"/>
        <v>0</v>
      </c>
      <c r="AC65" s="168"/>
      <c r="AD65" s="102">
        <f t="shared" si="44"/>
        <v>0</v>
      </c>
      <c r="AE65" s="144" t="str">
        <f t="shared" si="59"/>
        <v/>
      </c>
      <c r="AF65" s="287" t="str">
        <f>IF(ISBLANK('Item List'!AM53),"",'Item List'!AM53)</f>
        <v/>
      </c>
      <c r="AG65" s="287" t="str">
        <f>IF(ISBLANK('Item List'!AN53),"",'Item List'!AN53)</f>
        <v/>
      </c>
      <c r="AH65" s="288">
        <f>IF(ISBLANK('Item List'!AO53),0,'Item List'!AO53)</f>
        <v>0</v>
      </c>
      <c r="AI65" s="145">
        <f>IF(ISBLANK('Item List'!AP53),0,'Item List'!AP53)</f>
        <v>0</v>
      </c>
      <c r="AJ65" s="145">
        <f t="shared" si="45"/>
        <v>0</v>
      </c>
      <c r="AK65" s="168"/>
      <c r="AL65" s="102">
        <f t="shared" si="46"/>
        <v>0</v>
      </c>
      <c r="AM65" s="168"/>
      <c r="AN65" s="102">
        <f t="shared" si="47"/>
        <v>0</v>
      </c>
      <c r="AO65" s="168"/>
      <c r="AP65" s="102">
        <f t="shared" si="48"/>
        <v>0</v>
      </c>
      <c r="AQ65" s="168"/>
      <c r="AR65" s="102">
        <f t="shared" si="49"/>
        <v>0</v>
      </c>
      <c r="AS65" s="168"/>
      <c r="AT65" s="102">
        <f t="shared" si="50"/>
        <v>0</v>
      </c>
      <c r="AU65" s="168"/>
      <c r="AV65" s="102">
        <f t="shared" si="51"/>
        <v>0</v>
      </c>
    </row>
    <row r="66" spans="1:48" ht="24" customHeight="1" x14ac:dyDescent="0.2">
      <c r="A66" s="144" t="str">
        <f t="shared" si="57"/>
        <v/>
      </c>
      <c r="B66" s="287" t="str">
        <f>IF(ISBLANK('Item List'!B60),"",'Item List'!B60)</f>
        <v/>
      </c>
      <c r="C66" s="287" t="str">
        <f>IF(ISBLANK('Item List'!C60),"",'Item List'!C60)</f>
        <v/>
      </c>
      <c r="D66" s="288" t="str">
        <f>IF(ISBLANK('Item List'!K60),0,'Item List'!K60)</f>
        <v/>
      </c>
      <c r="E66" s="145">
        <f>IF(ISBLANK('Item List'!L60),0,'Item List'!L60)</f>
        <v>0</v>
      </c>
      <c r="F66" s="145">
        <f t="shared" si="40"/>
        <v>0</v>
      </c>
      <c r="G66" s="386"/>
      <c r="H66" s="102">
        <f t="shared" si="41"/>
        <v>0</v>
      </c>
      <c r="I66" s="168"/>
      <c r="J66" s="102">
        <f t="shared" si="52"/>
        <v>0</v>
      </c>
      <c r="K66" s="168"/>
      <c r="L66" s="102">
        <f t="shared" si="53"/>
        <v>0</v>
      </c>
      <c r="M66" s="168"/>
      <c r="N66" s="102">
        <f t="shared" si="54"/>
        <v>0</v>
      </c>
      <c r="O66" s="168"/>
      <c r="P66" s="102">
        <f t="shared" si="55"/>
        <v>0</v>
      </c>
      <c r="Q66" s="144" t="str">
        <f t="shared" si="58"/>
        <v/>
      </c>
      <c r="R66" s="287" t="str">
        <f>IF(ISBLANK('Item List'!Y54),"",'Item List'!Y54)</f>
        <v/>
      </c>
      <c r="S66" s="287" t="str">
        <f>IF(ISBLANK('Item List'!Z54),"",'Item List'!Z54)</f>
        <v/>
      </c>
      <c r="T66" s="288">
        <f>IF(ISBLANK('Item List'!AA54),0,'Item List'!AA54)</f>
        <v>0</v>
      </c>
      <c r="U66" s="145">
        <f>IF(ISBLANK('Item List'!AB54),0,'Item List'!AB54)</f>
        <v>0</v>
      </c>
      <c r="V66" s="145">
        <f t="shared" si="42"/>
        <v>0</v>
      </c>
      <c r="W66" s="168"/>
      <c r="X66" s="102">
        <f t="shared" si="56"/>
        <v>0</v>
      </c>
      <c r="Y66" s="168"/>
      <c r="Z66" s="102">
        <f t="shared" si="56"/>
        <v>0</v>
      </c>
      <c r="AA66" s="168"/>
      <c r="AB66" s="102">
        <f t="shared" si="43"/>
        <v>0</v>
      </c>
      <c r="AC66" s="168"/>
      <c r="AD66" s="102">
        <f t="shared" si="44"/>
        <v>0</v>
      </c>
      <c r="AE66" s="144" t="str">
        <f t="shared" si="59"/>
        <v/>
      </c>
      <c r="AF66" s="287" t="str">
        <f>IF(ISBLANK('Item List'!AM54),"",'Item List'!AM54)</f>
        <v/>
      </c>
      <c r="AG66" s="287" t="str">
        <f>IF(ISBLANK('Item List'!AN54),"",'Item List'!AN54)</f>
        <v/>
      </c>
      <c r="AH66" s="288">
        <f>IF(ISBLANK('Item List'!AO54),0,'Item List'!AO54)</f>
        <v>0</v>
      </c>
      <c r="AI66" s="145">
        <f>IF(ISBLANK('Item List'!AP54),0,'Item List'!AP54)</f>
        <v>0</v>
      </c>
      <c r="AJ66" s="145">
        <f t="shared" si="45"/>
        <v>0</v>
      </c>
      <c r="AK66" s="168"/>
      <c r="AL66" s="102">
        <f t="shared" si="46"/>
        <v>0</v>
      </c>
      <c r="AM66" s="168"/>
      <c r="AN66" s="102">
        <f t="shared" si="47"/>
        <v>0</v>
      </c>
      <c r="AO66" s="168"/>
      <c r="AP66" s="102">
        <f t="shared" si="48"/>
        <v>0</v>
      </c>
      <c r="AQ66" s="168"/>
      <c r="AR66" s="102">
        <f t="shared" si="49"/>
        <v>0</v>
      </c>
      <c r="AS66" s="168"/>
      <c r="AT66" s="102">
        <f t="shared" si="50"/>
        <v>0</v>
      </c>
      <c r="AU66" s="168"/>
      <c r="AV66" s="102">
        <f t="shared" si="51"/>
        <v>0</v>
      </c>
    </row>
    <row r="67" spans="1:48" ht="24" customHeight="1" x14ac:dyDescent="0.2">
      <c r="A67" s="144" t="str">
        <f t="shared" si="57"/>
        <v/>
      </c>
      <c r="B67" s="287" t="str">
        <f>IF(ISBLANK('Item List'!B61),"",'Item List'!B61)</f>
        <v/>
      </c>
      <c r="C67" s="287" t="str">
        <f>IF(ISBLANK('Item List'!C61),"",'Item List'!C61)</f>
        <v/>
      </c>
      <c r="D67" s="288" t="str">
        <f>IF(ISBLANK('Item List'!K61),0,'Item List'!K61)</f>
        <v/>
      </c>
      <c r="E67" s="145">
        <f>IF(ISBLANK('Item List'!L61),0,'Item List'!L61)</f>
        <v>0</v>
      </c>
      <c r="F67" s="145">
        <f t="shared" si="40"/>
        <v>0</v>
      </c>
      <c r="G67" s="386"/>
      <c r="H67" s="102">
        <f t="shared" si="41"/>
        <v>0</v>
      </c>
      <c r="I67" s="168"/>
      <c r="J67" s="102">
        <f t="shared" si="52"/>
        <v>0</v>
      </c>
      <c r="K67" s="168"/>
      <c r="L67" s="102">
        <f t="shared" si="53"/>
        <v>0</v>
      </c>
      <c r="M67" s="168"/>
      <c r="N67" s="102">
        <f t="shared" si="54"/>
        <v>0</v>
      </c>
      <c r="O67" s="168"/>
      <c r="P67" s="102">
        <f t="shared" si="55"/>
        <v>0</v>
      </c>
      <c r="Q67" s="144" t="str">
        <f t="shared" si="58"/>
        <v/>
      </c>
      <c r="R67" s="287" t="str">
        <f>IF(ISBLANK('Item List'!Y55),"",'Item List'!Y55)</f>
        <v/>
      </c>
      <c r="S67" s="287" t="str">
        <f>IF(ISBLANK('Item List'!Z55),"",'Item List'!Z55)</f>
        <v/>
      </c>
      <c r="T67" s="288">
        <f>IF(ISBLANK('Item List'!AA55),0,'Item List'!AA55)</f>
        <v>0</v>
      </c>
      <c r="U67" s="145">
        <f>IF(ISBLANK('Item List'!AB55),0,'Item List'!AB55)</f>
        <v>0</v>
      </c>
      <c r="V67" s="145">
        <f t="shared" si="42"/>
        <v>0</v>
      </c>
      <c r="W67" s="168"/>
      <c r="X67" s="102">
        <f t="shared" si="56"/>
        <v>0</v>
      </c>
      <c r="Y67" s="168"/>
      <c r="Z67" s="102">
        <f t="shared" si="56"/>
        <v>0</v>
      </c>
      <c r="AA67" s="168"/>
      <c r="AB67" s="102">
        <f t="shared" si="43"/>
        <v>0</v>
      </c>
      <c r="AC67" s="168"/>
      <c r="AD67" s="102">
        <f t="shared" si="44"/>
        <v>0</v>
      </c>
      <c r="AE67" s="144" t="str">
        <f t="shared" si="59"/>
        <v/>
      </c>
      <c r="AF67" s="287" t="str">
        <f>IF(ISBLANK('Item List'!AM55),"",'Item List'!AM55)</f>
        <v/>
      </c>
      <c r="AG67" s="287" t="str">
        <f>IF(ISBLANK('Item List'!AN55),"",'Item List'!AN55)</f>
        <v/>
      </c>
      <c r="AH67" s="288">
        <f>IF(ISBLANK('Item List'!AO55),0,'Item List'!AO55)</f>
        <v>0</v>
      </c>
      <c r="AI67" s="145">
        <f>IF(ISBLANK('Item List'!AP55),0,'Item List'!AP55)</f>
        <v>0</v>
      </c>
      <c r="AJ67" s="145">
        <f t="shared" si="45"/>
        <v>0</v>
      </c>
      <c r="AK67" s="168"/>
      <c r="AL67" s="102">
        <f t="shared" si="46"/>
        <v>0</v>
      </c>
      <c r="AM67" s="168"/>
      <c r="AN67" s="102">
        <f t="shared" si="47"/>
        <v>0</v>
      </c>
      <c r="AO67" s="168"/>
      <c r="AP67" s="102">
        <f t="shared" si="48"/>
        <v>0</v>
      </c>
      <c r="AQ67" s="168"/>
      <c r="AR67" s="102">
        <f t="shared" si="49"/>
        <v>0</v>
      </c>
      <c r="AS67" s="168"/>
      <c r="AT67" s="102">
        <f t="shared" si="50"/>
        <v>0</v>
      </c>
      <c r="AU67" s="168"/>
      <c r="AV67" s="102">
        <f t="shared" si="51"/>
        <v>0</v>
      </c>
    </row>
    <row r="68" spans="1:48" ht="24" customHeight="1" x14ac:dyDescent="0.2">
      <c r="A68" s="144" t="str">
        <f t="shared" si="57"/>
        <v/>
      </c>
      <c r="B68" s="287" t="str">
        <f>IF(ISBLANK('Item List'!B62),"",'Item List'!B62)</f>
        <v/>
      </c>
      <c r="C68" s="287" t="str">
        <f>IF(ISBLANK('Item List'!C62),"",'Item List'!C62)</f>
        <v/>
      </c>
      <c r="D68" s="288" t="str">
        <f>IF(ISBLANK('Item List'!K62),0,'Item List'!K62)</f>
        <v/>
      </c>
      <c r="E68" s="145">
        <f>IF(ISBLANK('Item List'!L62),0,'Item List'!L62)</f>
        <v>0</v>
      </c>
      <c r="F68" s="145">
        <f t="shared" si="40"/>
        <v>0</v>
      </c>
      <c r="G68" s="386"/>
      <c r="H68" s="102">
        <f t="shared" si="41"/>
        <v>0</v>
      </c>
      <c r="I68" s="169"/>
      <c r="J68" s="102">
        <f t="shared" si="52"/>
        <v>0</v>
      </c>
      <c r="K68" s="169"/>
      <c r="L68" s="102">
        <f t="shared" si="53"/>
        <v>0</v>
      </c>
      <c r="M68" s="169"/>
      <c r="N68" s="102">
        <f t="shared" si="54"/>
        <v>0</v>
      </c>
      <c r="O68" s="169"/>
      <c r="P68" s="102">
        <f t="shared" si="55"/>
        <v>0</v>
      </c>
      <c r="Q68" s="144" t="str">
        <f t="shared" si="58"/>
        <v/>
      </c>
      <c r="R68" s="287" t="str">
        <f>IF(ISBLANK('Item List'!Y56),"",'Item List'!Y56)</f>
        <v/>
      </c>
      <c r="S68" s="287" t="str">
        <f>IF(ISBLANK('Item List'!Z56),"",'Item List'!Z56)</f>
        <v/>
      </c>
      <c r="T68" s="288">
        <f>IF(ISBLANK('Item List'!AA56),0,'Item List'!AA56)</f>
        <v>0</v>
      </c>
      <c r="U68" s="145">
        <f>IF(ISBLANK('Item List'!AB56),0,'Item List'!AB56)</f>
        <v>0</v>
      </c>
      <c r="V68" s="145">
        <f t="shared" si="42"/>
        <v>0</v>
      </c>
      <c r="W68" s="169"/>
      <c r="X68" s="102">
        <f t="shared" si="56"/>
        <v>0</v>
      </c>
      <c r="Y68" s="169"/>
      <c r="Z68" s="102">
        <f t="shared" si="56"/>
        <v>0</v>
      </c>
      <c r="AA68" s="169"/>
      <c r="AB68" s="102">
        <f t="shared" si="43"/>
        <v>0</v>
      </c>
      <c r="AC68" s="169"/>
      <c r="AD68" s="102">
        <f t="shared" si="44"/>
        <v>0</v>
      </c>
      <c r="AE68" s="144" t="str">
        <f t="shared" si="59"/>
        <v/>
      </c>
      <c r="AF68" s="287" t="str">
        <f>IF(ISBLANK('Item List'!AM56),"",'Item List'!AM56)</f>
        <v/>
      </c>
      <c r="AG68" s="287" t="str">
        <f>IF(ISBLANK('Item List'!AN56),"",'Item List'!AN56)</f>
        <v/>
      </c>
      <c r="AH68" s="288">
        <f>IF(ISBLANK('Item List'!AO56),0,'Item List'!AO56)</f>
        <v>0</v>
      </c>
      <c r="AI68" s="145">
        <f>IF(ISBLANK('Item List'!AP56),0,'Item List'!AP56)</f>
        <v>0</v>
      </c>
      <c r="AJ68" s="145">
        <f t="shared" si="45"/>
        <v>0</v>
      </c>
      <c r="AK68" s="169"/>
      <c r="AL68" s="102">
        <f t="shared" si="46"/>
        <v>0</v>
      </c>
      <c r="AM68" s="169"/>
      <c r="AN68" s="102">
        <f t="shared" si="47"/>
        <v>0</v>
      </c>
      <c r="AO68" s="169"/>
      <c r="AP68" s="102">
        <f t="shared" si="48"/>
        <v>0</v>
      </c>
      <c r="AQ68" s="169"/>
      <c r="AR68" s="102">
        <f t="shared" si="49"/>
        <v>0</v>
      </c>
      <c r="AS68" s="169"/>
      <c r="AT68" s="102">
        <f t="shared" si="50"/>
        <v>0</v>
      </c>
      <c r="AU68" s="169"/>
      <c r="AV68" s="102">
        <f t="shared" si="51"/>
        <v>0</v>
      </c>
    </row>
    <row r="69" spans="1:48" ht="24" customHeight="1" x14ac:dyDescent="0.2">
      <c r="A69" s="144" t="str">
        <f t="shared" si="57"/>
        <v/>
      </c>
      <c r="B69" s="287" t="str">
        <f>IF(ISBLANK('Item List'!B63),"",'Item List'!B63)</f>
        <v/>
      </c>
      <c r="C69" s="287" t="str">
        <f>IF(ISBLANK('Item List'!C63),"",'Item List'!C63)</f>
        <v/>
      </c>
      <c r="D69" s="288" t="str">
        <f>IF(ISBLANK('Item List'!K63),0,'Item List'!K63)</f>
        <v/>
      </c>
      <c r="E69" s="145">
        <f>IF(ISBLANK('Item List'!L63),0,'Item List'!L63)</f>
        <v>0</v>
      </c>
      <c r="F69" s="145">
        <f t="shared" si="40"/>
        <v>0</v>
      </c>
      <c r="G69" s="386"/>
      <c r="H69" s="102">
        <f t="shared" si="41"/>
        <v>0</v>
      </c>
      <c r="I69" s="169"/>
      <c r="J69" s="102">
        <f t="shared" si="52"/>
        <v>0</v>
      </c>
      <c r="K69" s="169"/>
      <c r="L69" s="102">
        <f t="shared" si="53"/>
        <v>0</v>
      </c>
      <c r="M69" s="169"/>
      <c r="N69" s="102">
        <f t="shared" si="54"/>
        <v>0</v>
      </c>
      <c r="O69" s="169"/>
      <c r="P69" s="102">
        <f t="shared" si="55"/>
        <v>0</v>
      </c>
      <c r="Q69" s="144" t="str">
        <f t="shared" si="58"/>
        <v/>
      </c>
      <c r="R69" s="287" t="str">
        <f>IF(ISBLANK('Item List'!Y57),"",'Item List'!Y57)</f>
        <v/>
      </c>
      <c r="S69" s="287" t="str">
        <f>IF(ISBLANK('Item List'!Z57),"",'Item List'!Z57)</f>
        <v/>
      </c>
      <c r="T69" s="288">
        <f>IF(ISBLANK('Item List'!AA57),0,'Item List'!AA57)</f>
        <v>0</v>
      </c>
      <c r="U69" s="145">
        <f>IF(ISBLANK('Item List'!AB57),0,'Item List'!AB57)</f>
        <v>0</v>
      </c>
      <c r="V69" s="145">
        <f t="shared" si="42"/>
        <v>0</v>
      </c>
      <c r="W69" s="169"/>
      <c r="X69" s="102">
        <f t="shared" si="56"/>
        <v>0</v>
      </c>
      <c r="Y69" s="169"/>
      <c r="Z69" s="102">
        <f t="shared" si="56"/>
        <v>0</v>
      </c>
      <c r="AA69" s="169"/>
      <c r="AB69" s="102">
        <f t="shared" si="43"/>
        <v>0</v>
      </c>
      <c r="AC69" s="169"/>
      <c r="AD69" s="102">
        <f t="shared" si="44"/>
        <v>0</v>
      </c>
      <c r="AE69" s="144" t="str">
        <f t="shared" si="59"/>
        <v/>
      </c>
      <c r="AF69" s="287" t="str">
        <f>IF(ISBLANK('Item List'!AM57),"",'Item List'!AM57)</f>
        <v/>
      </c>
      <c r="AG69" s="287" t="str">
        <f>IF(ISBLANK('Item List'!AN57),"",'Item List'!AN57)</f>
        <v/>
      </c>
      <c r="AH69" s="288">
        <f>IF(ISBLANK('Item List'!AO57),0,'Item List'!AO57)</f>
        <v>0</v>
      </c>
      <c r="AI69" s="145">
        <f>IF(ISBLANK('Item List'!AP57),0,'Item List'!AP57)</f>
        <v>0</v>
      </c>
      <c r="AJ69" s="145">
        <f t="shared" si="45"/>
        <v>0</v>
      </c>
      <c r="AK69" s="169"/>
      <c r="AL69" s="102">
        <f t="shared" si="46"/>
        <v>0</v>
      </c>
      <c r="AM69" s="169"/>
      <c r="AN69" s="102">
        <f t="shared" si="47"/>
        <v>0</v>
      </c>
      <c r="AO69" s="169"/>
      <c r="AP69" s="102">
        <f t="shared" si="48"/>
        <v>0</v>
      </c>
      <c r="AQ69" s="169"/>
      <c r="AR69" s="102">
        <f t="shared" si="49"/>
        <v>0</v>
      </c>
      <c r="AS69" s="169"/>
      <c r="AT69" s="102">
        <f t="shared" si="50"/>
        <v>0</v>
      </c>
      <c r="AU69" s="169"/>
      <c r="AV69" s="102">
        <f t="shared" si="51"/>
        <v>0</v>
      </c>
    </row>
    <row r="70" spans="1:48" ht="24" customHeight="1" x14ac:dyDescent="0.2">
      <c r="A70" s="144" t="str">
        <f t="shared" si="57"/>
        <v/>
      </c>
      <c r="B70" s="287" t="str">
        <f>IF(ISBLANK('Item List'!B64),"",'Item List'!B64)</f>
        <v/>
      </c>
      <c r="C70" s="287" t="str">
        <f>IF(ISBLANK('Item List'!C64),"",'Item List'!C64)</f>
        <v/>
      </c>
      <c r="D70" s="288">
        <f>IF(ISBLANK('Item List'!K64),0,'Item List'!K64)</f>
        <v>0</v>
      </c>
      <c r="E70" s="145">
        <f>IF(ISBLANK('Item List'!L64),0,'Item List'!L64)</f>
        <v>0</v>
      </c>
      <c r="F70" s="145">
        <f t="shared" si="40"/>
        <v>0</v>
      </c>
      <c r="G70" s="386"/>
      <c r="H70" s="102">
        <f t="shared" si="41"/>
        <v>0</v>
      </c>
      <c r="I70" s="169"/>
      <c r="J70" s="102">
        <f t="shared" si="52"/>
        <v>0</v>
      </c>
      <c r="K70" s="169"/>
      <c r="L70" s="102">
        <f t="shared" si="53"/>
        <v>0</v>
      </c>
      <c r="M70" s="169"/>
      <c r="N70" s="102">
        <f t="shared" si="54"/>
        <v>0</v>
      </c>
      <c r="O70" s="169"/>
      <c r="P70" s="102">
        <f t="shared" si="55"/>
        <v>0</v>
      </c>
      <c r="Q70" s="144" t="str">
        <f t="shared" si="58"/>
        <v/>
      </c>
      <c r="R70" s="287" t="str">
        <f>IF(ISBLANK('Item List'!Y58),"",'Item List'!Y58)</f>
        <v/>
      </c>
      <c r="S70" s="287" t="str">
        <f>IF(ISBLANK('Item List'!Z58),"",'Item List'!Z58)</f>
        <v/>
      </c>
      <c r="T70" s="288">
        <f>IF(ISBLANK('Item List'!AA58),0,'Item List'!AA58)</f>
        <v>0</v>
      </c>
      <c r="U70" s="145">
        <f>IF(ISBLANK('Item List'!AB58),0,'Item List'!AB58)</f>
        <v>0</v>
      </c>
      <c r="V70" s="145">
        <f t="shared" si="42"/>
        <v>0</v>
      </c>
      <c r="W70" s="169"/>
      <c r="X70" s="102">
        <f t="shared" si="56"/>
        <v>0</v>
      </c>
      <c r="Y70" s="169"/>
      <c r="Z70" s="102">
        <f t="shared" si="56"/>
        <v>0</v>
      </c>
      <c r="AA70" s="169"/>
      <c r="AB70" s="102">
        <f t="shared" si="43"/>
        <v>0</v>
      </c>
      <c r="AC70" s="169"/>
      <c r="AD70" s="102">
        <f t="shared" si="44"/>
        <v>0</v>
      </c>
      <c r="AE70" s="144" t="str">
        <f t="shared" si="59"/>
        <v/>
      </c>
      <c r="AF70" s="287" t="str">
        <f>IF(ISBLANK('Item List'!AM58),"",'Item List'!AM58)</f>
        <v/>
      </c>
      <c r="AG70" s="287" t="str">
        <f>IF(ISBLANK('Item List'!AN58),"",'Item List'!AN58)</f>
        <v/>
      </c>
      <c r="AH70" s="288">
        <f>IF(ISBLANK('Item List'!AO58),0,'Item List'!AO58)</f>
        <v>0</v>
      </c>
      <c r="AI70" s="145">
        <f>IF(ISBLANK('Item List'!AP58),0,'Item List'!AP58)</f>
        <v>0</v>
      </c>
      <c r="AJ70" s="145">
        <f t="shared" si="45"/>
        <v>0</v>
      </c>
      <c r="AK70" s="169"/>
      <c r="AL70" s="102">
        <f t="shared" si="46"/>
        <v>0</v>
      </c>
      <c r="AM70" s="169"/>
      <c r="AN70" s="102">
        <f t="shared" si="47"/>
        <v>0</v>
      </c>
      <c r="AO70" s="169"/>
      <c r="AP70" s="102">
        <f t="shared" si="48"/>
        <v>0</v>
      </c>
      <c r="AQ70" s="169"/>
      <c r="AR70" s="102">
        <f t="shared" si="49"/>
        <v>0</v>
      </c>
      <c r="AS70" s="169"/>
      <c r="AT70" s="102">
        <f t="shared" si="50"/>
        <v>0</v>
      </c>
      <c r="AU70" s="169"/>
      <c r="AV70" s="102">
        <f t="shared" si="51"/>
        <v>0</v>
      </c>
    </row>
    <row r="71" spans="1:48" ht="24" customHeight="1" x14ac:dyDescent="0.2">
      <c r="A71" s="144" t="str">
        <f t="shared" si="57"/>
        <v/>
      </c>
      <c r="B71" s="287" t="str">
        <f>IF(ISBLANK('Item List'!B65),"",'Item List'!B65)</f>
        <v/>
      </c>
      <c r="C71" s="287" t="str">
        <f>IF(ISBLANK('Item List'!C65),"",'Item List'!C65)</f>
        <v/>
      </c>
      <c r="D71" s="288">
        <f>IF(ISBLANK('Item List'!K65),0,'Item List'!K65)</f>
        <v>0</v>
      </c>
      <c r="E71" s="145">
        <f>IF(ISBLANK('Item List'!L65),0,'Item List'!L65)</f>
        <v>0</v>
      </c>
      <c r="F71" s="145">
        <f t="shared" si="40"/>
        <v>0</v>
      </c>
      <c r="G71" s="386"/>
      <c r="H71" s="102">
        <f t="shared" si="41"/>
        <v>0</v>
      </c>
      <c r="I71" s="169"/>
      <c r="J71" s="102">
        <f t="shared" si="52"/>
        <v>0</v>
      </c>
      <c r="K71" s="169"/>
      <c r="L71" s="102">
        <f t="shared" si="53"/>
        <v>0</v>
      </c>
      <c r="M71" s="169"/>
      <c r="N71" s="102">
        <f t="shared" si="54"/>
        <v>0</v>
      </c>
      <c r="O71" s="169"/>
      <c r="P71" s="102">
        <f t="shared" si="55"/>
        <v>0</v>
      </c>
      <c r="Q71" s="144" t="str">
        <f t="shared" si="58"/>
        <v/>
      </c>
      <c r="R71" s="287" t="str">
        <f>IF(ISBLANK('Item List'!Y59),"",'Item List'!Y59)</f>
        <v/>
      </c>
      <c r="S71" s="287" t="str">
        <f>IF(ISBLANK('Item List'!Z59),"",'Item List'!Z59)</f>
        <v/>
      </c>
      <c r="T71" s="288">
        <f>IF(ISBLANK('Item List'!AA59),0,'Item List'!AA59)</f>
        <v>0</v>
      </c>
      <c r="U71" s="145">
        <f>IF(ISBLANK('Item List'!AB59),0,'Item List'!AB59)</f>
        <v>0</v>
      </c>
      <c r="V71" s="145">
        <f t="shared" si="42"/>
        <v>0</v>
      </c>
      <c r="W71" s="169"/>
      <c r="X71" s="102">
        <f t="shared" si="56"/>
        <v>0</v>
      </c>
      <c r="Y71" s="169"/>
      <c r="Z71" s="102">
        <f t="shared" si="56"/>
        <v>0</v>
      </c>
      <c r="AA71" s="169"/>
      <c r="AB71" s="102">
        <f t="shared" si="43"/>
        <v>0</v>
      </c>
      <c r="AC71" s="169"/>
      <c r="AD71" s="102">
        <f t="shared" si="44"/>
        <v>0</v>
      </c>
      <c r="AE71" s="144" t="str">
        <f t="shared" si="59"/>
        <v/>
      </c>
      <c r="AF71" s="287" t="str">
        <f>IF(ISBLANK('Item List'!AM59),"",'Item List'!AM59)</f>
        <v/>
      </c>
      <c r="AG71" s="287" t="str">
        <f>IF(ISBLANK('Item List'!AN59),"",'Item List'!AN59)</f>
        <v/>
      </c>
      <c r="AH71" s="288">
        <f>IF(ISBLANK('Item List'!AO59),0,'Item List'!AO59)</f>
        <v>0</v>
      </c>
      <c r="AI71" s="145">
        <f>IF(ISBLANK('Item List'!AP59),0,'Item List'!AP59)</f>
        <v>0</v>
      </c>
      <c r="AJ71" s="145">
        <f t="shared" si="45"/>
        <v>0</v>
      </c>
      <c r="AK71" s="169"/>
      <c r="AL71" s="102">
        <f t="shared" si="46"/>
        <v>0</v>
      </c>
      <c r="AM71" s="169"/>
      <c r="AN71" s="102">
        <f t="shared" si="47"/>
        <v>0</v>
      </c>
      <c r="AO71" s="169"/>
      <c r="AP71" s="102">
        <f t="shared" si="48"/>
        <v>0</v>
      </c>
      <c r="AQ71" s="169"/>
      <c r="AR71" s="102">
        <f t="shared" si="49"/>
        <v>0</v>
      </c>
      <c r="AS71" s="169"/>
      <c r="AT71" s="102">
        <f t="shared" si="50"/>
        <v>0</v>
      </c>
      <c r="AU71" s="169"/>
      <c r="AV71" s="102">
        <f t="shared" si="51"/>
        <v>0</v>
      </c>
    </row>
    <row r="72" spans="1:48" ht="24" customHeight="1" x14ac:dyDescent="0.2">
      <c r="A72" s="144" t="str">
        <f t="shared" si="57"/>
        <v/>
      </c>
      <c r="B72" s="287" t="str">
        <f>IF(ISBLANK('Item List'!B66),"",'Item List'!B66)</f>
        <v/>
      </c>
      <c r="C72" s="287" t="str">
        <f>IF(ISBLANK('Item List'!C66),"",'Item List'!C66)</f>
        <v/>
      </c>
      <c r="D72" s="288">
        <f>IF(ISBLANK('Item List'!K66),0,'Item List'!K66)</f>
        <v>0</v>
      </c>
      <c r="E72" s="145">
        <f>IF(ISBLANK('Item List'!L66),0,'Item List'!L66)</f>
        <v>0</v>
      </c>
      <c r="F72" s="145">
        <f t="shared" si="40"/>
        <v>0</v>
      </c>
      <c r="G72" s="386"/>
      <c r="H72" s="102">
        <f t="shared" si="41"/>
        <v>0</v>
      </c>
      <c r="I72" s="169"/>
      <c r="J72" s="102">
        <f t="shared" si="52"/>
        <v>0</v>
      </c>
      <c r="K72" s="169"/>
      <c r="L72" s="102">
        <f t="shared" si="53"/>
        <v>0</v>
      </c>
      <c r="M72" s="169"/>
      <c r="N72" s="102">
        <f t="shared" si="54"/>
        <v>0</v>
      </c>
      <c r="O72" s="169"/>
      <c r="P72" s="102">
        <f t="shared" si="55"/>
        <v>0</v>
      </c>
      <c r="Q72" s="144" t="str">
        <f t="shared" si="58"/>
        <v/>
      </c>
      <c r="R72" s="287" t="str">
        <f>IF(ISBLANK('Item List'!Y60),"",'Item List'!Y60)</f>
        <v/>
      </c>
      <c r="S72" s="287" t="str">
        <f>IF(ISBLANK('Item List'!Z60),"",'Item List'!Z60)</f>
        <v/>
      </c>
      <c r="T72" s="288">
        <f>IF(ISBLANK('Item List'!AA60),0,'Item List'!AA60)</f>
        <v>0</v>
      </c>
      <c r="U72" s="145">
        <f>IF(ISBLANK('Item List'!AB60),0,'Item List'!AB60)</f>
        <v>0</v>
      </c>
      <c r="V72" s="145">
        <f t="shared" si="42"/>
        <v>0</v>
      </c>
      <c r="W72" s="169"/>
      <c r="X72" s="102">
        <f t="shared" si="56"/>
        <v>0</v>
      </c>
      <c r="Y72" s="169"/>
      <c r="Z72" s="102">
        <f t="shared" si="56"/>
        <v>0</v>
      </c>
      <c r="AA72" s="169"/>
      <c r="AB72" s="102">
        <f t="shared" si="43"/>
        <v>0</v>
      </c>
      <c r="AC72" s="169"/>
      <c r="AD72" s="102">
        <f t="shared" si="44"/>
        <v>0</v>
      </c>
      <c r="AE72" s="144" t="str">
        <f t="shared" si="59"/>
        <v/>
      </c>
      <c r="AF72" s="287" t="str">
        <f>IF(ISBLANK('Item List'!AM60),"",'Item List'!AM60)</f>
        <v/>
      </c>
      <c r="AG72" s="287" t="str">
        <f>IF(ISBLANK('Item List'!AN60),"",'Item List'!AN60)</f>
        <v/>
      </c>
      <c r="AH72" s="288">
        <f>IF(ISBLANK('Item List'!AO60),0,'Item List'!AO60)</f>
        <v>0</v>
      </c>
      <c r="AI72" s="145">
        <f>IF(ISBLANK('Item List'!AP60),0,'Item List'!AP60)</f>
        <v>0</v>
      </c>
      <c r="AJ72" s="145">
        <f t="shared" si="45"/>
        <v>0</v>
      </c>
      <c r="AK72" s="169"/>
      <c r="AL72" s="102">
        <f t="shared" si="46"/>
        <v>0</v>
      </c>
      <c r="AM72" s="169"/>
      <c r="AN72" s="102">
        <f t="shared" si="47"/>
        <v>0</v>
      </c>
      <c r="AO72" s="169"/>
      <c r="AP72" s="102">
        <f t="shared" si="48"/>
        <v>0</v>
      </c>
      <c r="AQ72" s="169"/>
      <c r="AR72" s="102">
        <f t="shared" si="49"/>
        <v>0</v>
      </c>
      <c r="AS72" s="169"/>
      <c r="AT72" s="102">
        <f t="shared" si="50"/>
        <v>0</v>
      </c>
      <c r="AU72" s="169"/>
      <c r="AV72" s="102">
        <f t="shared" si="51"/>
        <v>0</v>
      </c>
    </row>
    <row r="73" spans="1:48" ht="24" customHeight="1" x14ac:dyDescent="0.2">
      <c r="A73" s="144" t="str">
        <f t="shared" si="57"/>
        <v/>
      </c>
      <c r="B73" s="287" t="str">
        <f>IF(ISBLANK('Item List'!B67),"",'Item List'!B67)</f>
        <v/>
      </c>
      <c r="C73" s="287" t="str">
        <f>IF(ISBLANK('Item List'!C67),"",'Item List'!C67)</f>
        <v/>
      </c>
      <c r="D73" s="288">
        <f>IF(ISBLANK('Item List'!K67),0,'Item List'!K67)</f>
        <v>0</v>
      </c>
      <c r="E73" s="145">
        <f>IF(ISBLANK('Item List'!L67),0,'Item List'!L67)</f>
        <v>0</v>
      </c>
      <c r="F73" s="145">
        <f t="shared" si="40"/>
        <v>0</v>
      </c>
      <c r="G73" s="386"/>
      <c r="H73" s="102">
        <f t="shared" si="41"/>
        <v>0</v>
      </c>
      <c r="I73" s="169"/>
      <c r="J73" s="102">
        <f t="shared" si="52"/>
        <v>0</v>
      </c>
      <c r="K73" s="169"/>
      <c r="L73" s="102">
        <f t="shared" si="53"/>
        <v>0</v>
      </c>
      <c r="M73" s="169"/>
      <c r="N73" s="102">
        <f t="shared" si="54"/>
        <v>0</v>
      </c>
      <c r="O73" s="169"/>
      <c r="P73" s="102">
        <f t="shared" si="55"/>
        <v>0</v>
      </c>
      <c r="Q73" s="144" t="str">
        <f t="shared" si="58"/>
        <v/>
      </c>
      <c r="R73" s="287" t="str">
        <f>IF(ISBLANK('Item List'!Y61),"",'Item List'!Y61)</f>
        <v/>
      </c>
      <c r="S73" s="287" t="str">
        <f>IF(ISBLANK('Item List'!Z61),"",'Item List'!Z61)</f>
        <v/>
      </c>
      <c r="T73" s="288">
        <f>IF(ISBLANK('Item List'!AA61),0,'Item List'!AA61)</f>
        <v>0</v>
      </c>
      <c r="U73" s="145">
        <f>IF(ISBLANK('Item List'!AB61),0,'Item List'!AB61)</f>
        <v>0</v>
      </c>
      <c r="V73" s="145">
        <f t="shared" si="42"/>
        <v>0</v>
      </c>
      <c r="W73" s="169"/>
      <c r="X73" s="102">
        <f t="shared" si="56"/>
        <v>0</v>
      </c>
      <c r="Y73" s="169"/>
      <c r="Z73" s="102">
        <f t="shared" si="56"/>
        <v>0</v>
      </c>
      <c r="AA73" s="169"/>
      <c r="AB73" s="102">
        <f t="shared" si="43"/>
        <v>0</v>
      </c>
      <c r="AC73" s="169"/>
      <c r="AD73" s="102">
        <f t="shared" si="44"/>
        <v>0</v>
      </c>
      <c r="AE73" s="144" t="str">
        <f t="shared" si="59"/>
        <v/>
      </c>
      <c r="AF73" s="287" t="str">
        <f>IF(ISBLANK('Item List'!AM61),"",'Item List'!AM61)</f>
        <v/>
      </c>
      <c r="AG73" s="287" t="str">
        <f>IF(ISBLANK('Item List'!AN61),"",'Item List'!AN61)</f>
        <v/>
      </c>
      <c r="AH73" s="288">
        <f>IF(ISBLANK('Item List'!AO61),0,'Item List'!AO61)</f>
        <v>0</v>
      </c>
      <c r="AI73" s="145">
        <f>IF(ISBLANK('Item List'!AP61),0,'Item List'!AP61)</f>
        <v>0</v>
      </c>
      <c r="AJ73" s="145">
        <f t="shared" si="45"/>
        <v>0</v>
      </c>
      <c r="AK73" s="169"/>
      <c r="AL73" s="102">
        <f t="shared" si="46"/>
        <v>0</v>
      </c>
      <c r="AM73" s="169"/>
      <c r="AN73" s="102">
        <f t="shared" si="47"/>
        <v>0</v>
      </c>
      <c r="AO73" s="169"/>
      <c r="AP73" s="102">
        <f t="shared" si="48"/>
        <v>0</v>
      </c>
      <c r="AQ73" s="169"/>
      <c r="AR73" s="102">
        <f t="shared" si="49"/>
        <v>0</v>
      </c>
      <c r="AS73" s="169"/>
      <c r="AT73" s="102">
        <f t="shared" si="50"/>
        <v>0</v>
      </c>
      <c r="AU73" s="169"/>
      <c r="AV73" s="102">
        <f t="shared" si="51"/>
        <v>0</v>
      </c>
    </row>
    <row r="74" spans="1:48" ht="24" customHeight="1" x14ac:dyDescent="0.2">
      <c r="A74" s="144" t="str">
        <f t="shared" si="57"/>
        <v/>
      </c>
      <c r="B74" s="287" t="str">
        <f>IF(ISBLANK('Item List'!B68),"",'Item List'!B68)</f>
        <v/>
      </c>
      <c r="C74" s="287" t="str">
        <f>IF(ISBLANK('Item List'!C68),"",'Item List'!C68)</f>
        <v/>
      </c>
      <c r="D74" s="288">
        <f>IF(ISBLANK('Item List'!K68),0,'Item List'!K68)</f>
        <v>0</v>
      </c>
      <c r="E74" s="145">
        <f>IF(ISBLANK('Item List'!L68),0,'Item List'!L68)</f>
        <v>0</v>
      </c>
      <c r="F74" s="145">
        <f t="shared" si="40"/>
        <v>0</v>
      </c>
      <c r="G74" s="386"/>
      <c r="H74" s="102">
        <f t="shared" si="41"/>
        <v>0</v>
      </c>
      <c r="I74" s="169"/>
      <c r="J74" s="102">
        <f t="shared" si="52"/>
        <v>0</v>
      </c>
      <c r="K74" s="169"/>
      <c r="L74" s="102">
        <f t="shared" si="53"/>
        <v>0</v>
      </c>
      <c r="M74" s="169"/>
      <c r="N74" s="102">
        <f t="shared" si="54"/>
        <v>0</v>
      </c>
      <c r="O74" s="169"/>
      <c r="P74" s="102">
        <f t="shared" si="55"/>
        <v>0</v>
      </c>
      <c r="Q74" s="144" t="str">
        <f t="shared" si="58"/>
        <v/>
      </c>
      <c r="R74" s="287" t="str">
        <f>IF(ISBLANK('Item List'!Y62),"",'Item List'!Y62)</f>
        <v/>
      </c>
      <c r="S74" s="287" t="str">
        <f>IF(ISBLANK('Item List'!Z62),"",'Item List'!Z62)</f>
        <v/>
      </c>
      <c r="T74" s="288">
        <f>IF(ISBLANK('Item List'!AA62),0,'Item List'!AA62)</f>
        <v>0</v>
      </c>
      <c r="U74" s="145">
        <f>IF(ISBLANK('Item List'!AB62),0,'Item List'!AB62)</f>
        <v>0</v>
      </c>
      <c r="V74" s="145">
        <f t="shared" si="42"/>
        <v>0</v>
      </c>
      <c r="W74" s="169"/>
      <c r="X74" s="102">
        <f t="shared" si="56"/>
        <v>0</v>
      </c>
      <c r="Y74" s="169"/>
      <c r="Z74" s="102">
        <f t="shared" si="56"/>
        <v>0</v>
      </c>
      <c r="AA74" s="169"/>
      <c r="AB74" s="102">
        <f t="shared" si="43"/>
        <v>0</v>
      </c>
      <c r="AC74" s="169"/>
      <c r="AD74" s="102">
        <f t="shared" si="44"/>
        <v>0</v>
      </c>
      <c r="AE74" s="144" t="str">
        <f t="shared" si="59"/>
        <v/>
      </c>
      <c r="AF74" s="287" t="str">
        <f>IF(ISBLANK('Item List'!AM62),"",'Item List'!AM62)</f>
        <v/>
      </c>
      <c r="AG74" s="287" t="str">
        <f>IF(ISBLANK('Item List'!AN62),"",'Item List'!AN62)</f>
        <v/>
      </c>
      <c r="AH74" s="288">
        <f>IF(ISBLANK('Item List'!AO62),0,'Item List'!AO62)</f>
        <v>0</v>
      </c>
      <c r="AI74" s="145">
        <f>IF(ISBLANK('Item List'!AP62),0,'Item List'!AP62)</f>
        <v>0</v>
      </c>
      <c r="AJ74" s="145">
        <f t="shared" si="45"/>
        <v>0</v>
      </c>
      <c r="AK74" s="169"/>
      <c r="AL74" s="102">
        <f t="shared" si="46"/>
        <v>0</v>
      </c>
      <c r="AM74" s="169"/>
      <c r="AN74" s="102">
        <f t="shared" si="47"/>
        <v>0</v>
      </c>
      <c r="AO74" s="169"/>
      <c r="AP74" s="102">
        <f t="shared" si="48"/>
        <v>0</v>
      </c>
      <c r="AQ74" s="169"/>
      <c r="AR74" s="102">
        <f t="shared" si="49"/>
        <v>0</v>
      </c>
      <c r="AS74" s="169"/>
      <c r="AT74" s="102">
        <f t="shared" si="50"/>
        <v>0</v>
      </c>
      <c r="AU74" s="169"/>
      <c r="AV74" s="102">
        <f t="shared" si="51"/>
        <v>0</v>
      </c>
    </row>
    <row r="75" spans="1:48" ht="24" customHeight="1" x14ac:dyDescent="0.2">
      <c r="A75" s="144" t="str">
        <f t="shared" si="57"/>
        <v/>
      </c>
      <c r="B75" s="287" t="str">
        <f>IF(ISBLANK('Item List'!B69),"",'Item List'!B69)</f>
        <v/>
      </c>
      <c r="C75" s="287" t="str">
        <f>IF(ISBLANK('Item List'!C69),"",'Item List'!C69)</f>
        <v/>
      </c>
      <c r="D75" s="288">
        <f>IF(ISBLANK('Item List'!K69),0,'Item List'!K69)</f>
        <v>0</v>
      </c>
      <c r="E75" s="145">
        <f>IF(ISBLANK('Item List'!L69),0,'Item List'!L69)</f>
        <v>0</v>
      </c>
      <c r="F75" s="145">
        <f t="shared" si="40"/>
        <v>0</v>
      </c>
      <c r="G75" s="386"/>
      <c r="H75" s="102">
        <f t="shared" si="41"/>
        <v>0</v>
      </c>
      <c r="I75" s="169"/>
      <c r="J75" s="102">
        <f t="shared" si="52"/>
        <v>0</v>
      </c>
      <c r="K75" s="169"/>
      <c r="L75" s="102">
        <f t="shared" si="53"/>
        <v>0</v>
      </c>
      <c r="M75" s="169"/>
      <c r="N75" s="102">
        <f t="shared" si="54"/>
        <v>0</v>
      </c>
      <c r="O75" s="169"/>
      <c r="P75" s="102">
        <f t="shared" si="55"/>
        <v>0</v>
      </c>
      <c r="Q75" s="144" t="str">
        <f t="shared" si="58"/>
        <v/>
      </c>
      <c r="R75" s="287" t="str">
        <f>IF(ISBLANK('Item List'!Y63),"",'Item List'!Y63)</f>
        <v/>
      </c>
      <c r="S75" s="287" t="str">
        <f>IF(ISBLANK('Item List'!Z63),"",'Item List'!Z63)</f>
        <v/>
      </c>
      <c r="T75" s="288">
        <f>IF(ISBLANK('Item List'!AA63),0,'Item List'!AA63)</f>
        <v>0</v>
      </c>
      <c r="U75" s="145">
        <f>IF(ISBLANK('Item List'!AB63),0,'Item List'!AB63)</f>
        <v>0</v>
      </c>
      <c r="V75" s="145">
        <f t="shared" si="42"/>
        <v>0</v>
      </c>
      <c r="W75" s="169"/>
      <c r="X75" s="102">
        <f t="shared" si="56"/>
        <v>0</v>
      </c>
      <c r="Y75" s="169"/>
      <c r="Z75" s="102">
        <f t="shared" si="56"/>
        <v>0</v>
      </c>
      <c r="AA75" s="169"/>
      <c r="AB75" s="102">
        <f t="shared" si="43"/>
        <v>0</v>
      </c>
      <c r="AC75" s="169"/>
      <c r="AD75" s="102">
        <f t="shared" si="44"/>
        <v>0</v>
      </c>
      <c r="AE75" s="144" t="str">
        <f t="shared" si="59"/>
        <v/>
      </c>
      <c r="AF75" s="287" t="str">
        <f>IF(ISBLANK('Item List'!AM63),"",'Item List'!AM63)</f>
        <v/>
      </c>
      <c r="AG75" s="287" t="str">
        <f>IF(ISBLANK('Item List'!AN63),"",'Item List'!AN63)</f>
        <v/>
      </c>
      <c r="AH75" s="288">
        <f>IF(ISBLANK('Item List'!AO63),0,'Item List'!AO63)</f>
        <v>0</v>
      </c>
      <c r="AI75" s="145">
        <f>IF(ISBLANK('Item List'!AP63),0,'Item List'!AP63)</f>
        <v>0</v>
      </c>
      <c r="AJ75" s="145">
        <f t="shared" si="45"/>
        <v>0</v>
      </c>
      <c r="AK75" s="169"/>
      <c r="AL75" s="102">
        <f t="shared" si="46"/>
        <v>0</v>
      </c>
      <c r="AM75" s="169"/>
      <c r="AN75" s="102">
        <f t="shared" si="47"/>
        <v>0</v>
      </c>
      <c r="AO75" s="169"/>
      <c r="AP75" s="102">
        <f t="shared" si="48"/>
        <v>0</v>
      </c>
      <c r="AQ75" s="169"/>
      <c r="AR75" s="102">
        <f t="shared" si="49"/>
        <v>0</v>
      </c>
      <c r="AS75" s="169"/>
      <c r="AT75" s="102">
        <f t="shared" si="50"/>
        <v>0</v>
      </c>
      <c r="AU75" s="169"/>
      <c r="AV75" s="102">
        <f t="shared" si="51"/>
        <v>0</v>
      </c>
    </row>
    <row r="76" spans="1:48" ht="24" customHeight="1" x14ac:dyDescent="0.2">
      <c r="A76" s="144" t="str">
        <f t="shared" si="57"/>
        <v/>
      </c>
      <c r="B76" s="287" t="str">
        <f>IF(ISBLANK('Item List'!B70),"",'Item List'!B70)</f>
        <v/>
      </c>
      <c r="C76" s="287" t="str">
        <f>IF(ISBLANK('Item List'!C70),"",'Item List'!C70)</f>
        <v/>
      </c>
      <c r="D76" s="288">
        <f>IF(ISBLANK('Item List'!K70),0,'Item List'!K70)</f>
        <v>0</v>
      </c>
      <c r="E76" s="145">
        <f>IF(ISBLANK('Item List'!L70),0,'Item List'!L70)</f>
        <v>0</v>
      </c>
      <c r="F76" s="145">
        <f t="shared" si="40"/>
        <v>0</v>
      </c>
      <c r="G76" s="386"/>
      <c r="H76" s="102">
        <f t="shared" si="41"/>
        <v>0</v>
      </c>
      <c r="I76" s="169"/>
      <c r="J76" s="102">
        <f t="shared" si="52"/>
        <v>0</v>
      </c>
      <c r="K76" s="169"/>
      <c r="L76" s="102">
        <f t="shared" si="53"/>
        <v>0</v>
      </c>
      <c r="M76" s="169"/>
      <c r="N76" s="102">
        <f t="shared" si="54"/>
        <v>0</v>
      </c>
      <c r="O76" s="169"/>
      <c r="P76" s="102">
        <f t="shared" si="55"/>
        <v>0</v>
      </c>
      <c r="Q76" s="144" t="str">
        <f t="shared" si="58"/>
        <v/>
      </c>
      <c r="R76" s="287" t="str">
        <f>IF(ISBLANK('Item List'!Y64),"",'Item List'!Y64)</f>
        <v/>
      </c>
      <c r="S76" s="287" t="str">
        <f>IF(ISBLANK('Item List'!Z64),"",'Item List'!Z64)</f>
        <v/>
      </c>
      <c r="T76" s="288">
        <f>IF(ISBLANK('Item List'!AA64),0,'Item List'!AA64)</f>
        <v>0</v>
      </c>
      <c r="U76" s="145">
        <f>IF(ISBLANK('Item List'!AB64),0,'Item List'!AB64)</f>
        <v>0</v>
      </c>
      <c r="V76" s="145">
        <f t="shared" si="42"/>
        <v>0</v>
      </c>
      <c r="W76" s="169"/>
      <c r="X76" s="102">
        <f t="shared" si="56"/>
        <v>0</v>
      </c>
      <c r="Y76" s="169"/>
      <c r="Z76" s="102">
        <f t="shared" si="56"/>
        <v>0</v>
      </c>
      <c r="AA76" s="169"/>
      <c r="AB76" s="102">
        <f t="shared" si="43"/>
        <v>0</v>
      </c>
      <c r="AC76" s="169"/>
      <c r="AD76" s="102">
        <f t="shared" si="44"/>
        <v>0</v>
      </c>
      <c r="AE76" s="144" t="str">
        <f t="shared" si="59"/>
        <v/>
      </c>
      <c r="AF76" s="287" t="str">
        <f>IF(ISBLANK('Item List'!AM64),"",'Item List'!AM64)</f>
        <v/>
      </c>
      <c r="AG76" s="287" t="str">
        <f>IF(ISBLANK('Item List'!AN64),"",'Item List'!AN64)</f>
        <v/>
      </c>
      <c r="AH76" s="288">
        <f>IF(ISBLANK('Item List'!AO64),0,'Item List'!AO64)</f>
        <v>0</v>
      </c>
      <c r="AI76" s="145">
        <f>IF(ISBLANK('Item List'!AP64),0,'Item List'!AP64)</f>
        <v>0</v>
      </c>
      <c r="AJ76" s="145">
        <f t="shared" si="45"/>
        <v>0</v>
      </c>
      <c r="AK76" s="169"/>
      <c r="AL76" s="102">
        <f t="shared" si="46"/>
        <v>0</v>
      </c>
      <c r="AM76" s="169"/>
      <c r="AN76" s="102">
        <f t="shared" si="47"/>
        <v>0</v>
      </c>
      <c r="AO76" s="169"/>
      <c r="AP76" s="102">
        <f t="shared" si="48"/>
        <v>0</v>
      </c>
      <c r="AQ76" s="169"/>
      <c r="AR76" s="102">
        <f t="shared" si="49"/>
        <v>0</v>
      </c>
      <c r="AS76" s="169"/>
      <c r="AT76" s="102">
        <f t="shared" si="50"/>
        <v>0</v>
      </c>
      <c r="AU76" s="169"/>
      <c r="AV76" s="102">
        <f t="shared" si="51"/>
        <v>0</v>
      </c>
    </row>
    <row r="77" spans="1:48" ht="24" customHeight="1" x14ac:dyDescent="0.2">
      <c r="A77" s="144" t="str">
        <f t="shared" si="57"/>
        <v/>
      </c>
      <c r="B77" s="287" t="str">
        <f>IF(ISBLANK('Item List'!B71),"",'Item List'!B71)</f>
        <v/>
      </c>
      <c r="C77" s="287" t="str">
        <f>IF(ISBLANK('Item List'!C71),"",'Item List'!C71)</f>
        <v/>
      </c>
      <c r="D77" s="288">
        <f>IF(ISBLANK('Item List'!K71),0,'Item List'!K71)</f>
        <v>0</v>
      </c>
      <c r="E77" s="145">
        <f>IF(ISBLANK('Item List'!L71),0,'Item List'!L71)</f>
        <v>0</v>
      </c>
      <c r="F77" s="145">
        <f t="shared" si="40"/>
        <v>0</v>
      </c>
      <c r="G77" s="386"/>
      <c r="H77" s="102">
        <f t="shared" si="41"/>
        <v>0</v>
      </c>
      <c r="I77" s="169"/>
      <c r="J77" s="102">
        <f t="shared" si="52"/>
        <v>0</v>
      </c>
      <c r="K77" s="169"/>
      <c r="L77" s="102">
        <f t="shared" si="53"/>
        <v>0</v>
      </c>
      <c r="M77" s="169"/>
      <c r="N77" s="102">
        <f t="shared" si="54"/>
        <v>0</v>
      </c>
      <c r="O77" s="169"/>
      <c r="P77" s="102">
        <f t="shared" si="55"/>
        <v>0</v>
      </c>
      <c r="Q77" s="144" t="str">
        <f t="shared" si="58"/>
        <v/>
      </c>
      <c r="R77" s="287" t="str">
        <f>IF(ISBLANK('Item List'!Y65),"",'Item List'!Y65)</f>
        <v/>
      </c>
      <c r="S77" s="287" t="str">
        <f>IF(ISBLANK('Item List'!Z65),"",'Item List'!Z65)</f>
        <v/>
      </c>
      <c r="T77" s="288">
        <f>IF(ISBLANK('Item List'!AA65),0,'Item List'!AA65)</f>
        <v>0</v>
      </c>
      <c r="U77" s="145">
        <f>IF(ISBLANK('Item List'!AB65),0,'Item List'!AB65)</f>
        <v>0</v>
      </c>
      <c r="V77" s="145">
        <f t="shared" si="42"/>
        <v>0</v>
      </c>
      <c r="W77" s="169"/>
      <c r="X77" s="102">
        <f t="shared" si="56"/>
        <v>0</v>
      </c>
      <c r="Y77" s="169"/>
      <c r="Z77" s="102">
        <f t="shared" si="56"/>
        <v>0</v>
      </c>
      <c r="AA77" s="169"/>
      <c r="AB77" s="102">
        <f t="shared" si="43"/>
        <v>0</v>
      </c>
      <c r="AC77" s="169"/>
      <c r="AD77" s="102">
        <f t="shared" si="44"/>
        <v>0</v>
      </c>
      <c r="AE77" s="144" t="str">
        <f t="shared" si="59"/>
        <v/>
      </c>
      <c r="AF77" s="287" t="str">
        <f>IF(ISBLANK('Item List'!AM65),"",'Item List'!AM65)</f>
        <v/>
      </c>
      <c r="AG77" s="287" t="str">
        <f>IF(ISBLANK('Item List'!AN65),"",'Item List'!AN65)</f>
        <v/>
      </c>
      <c r="AH77" s="288">
        <f>IF(ISBLANK('Item List'!AO65),0,'Item List'!AO65)</f>
        <v>0</v>
      </c>
      <c r="AI77" s="145">
        <f>IF(ISBLANK('Item List'!AP65),0,'Item List'!AP65)</f>
        <v>0</v>
      </c>
      <c r="AJ77" s="145">
        <f t="shared" si="45"/>
        <v>0</v>
      </c>
      <c r="AK77" s="169"/>
      <c r="AL77" s="102">
        <f t="shared" si="46"/>
        <v>0</v>
      </c>
      <c r="AM77" s="169"/>
      <c r="AN77" s="102">
        <f t="shared" si="47"/>
        <v>0</v>
      </c>
      <c r="AO77" s="169"/>
      <c r="AP77" s="102">
        <f t="shared" si="48"/>
        <v>0</v>
      </c>
      <c r="AQ77" s="169"/>
      <c r="AR77" s="102">
        <f t="shared" si="49"/>
        <v>0</v>
      </c>
      <c r="AS77" s="169"/>
      <c r="AT77" s="102">
        <f t="shared" si="50"/>
        <v>0</v>
      </c>
      <c r="AU77" s="169"/>
      <c r="AV77" s="102">
        <f t="shared" si="51"/>
        <v>0</v>
      </c>
    </row>
    <row r="78" spans="1:48" ht="24" customHeight="1" x14ac:dyDescent="0.2">
      <c r="A78" s="144" t="str">
        <f t="shared" si="57"/>
        <v/>
      </c>
      <c r="B78" s="287" t="str">
        <f>IF(ISBLANK('Item List'!B72),"",'Item List'!B72)</f>
        <v/>
      </c>
      <c r="C78" s="287" t="str">
        <f>IF(ISBLANK('Item List'!C72),"",'Item List'!C72)</f>
        <v/>
      </c>
      <c r="D78" s="288">
        <f>IF(ISBLANK('Item List'!K72),0,'Item List'!K72)</f>
        <v>0</v>
      </c>
      <c r="E78" s="145">
        <f>IF(ISBLANK('Item List'!L72),0,'Item List'!L72)</f>
        <v>0</v>
      </c>
      <c r="F78" s="145">
        <f t="shared" si="40"/>
        <v>0</v>
      </c>
      <c r="G78" s="386"/>
      <c r="H78" s="102">
        <f t="shared" si="41"/>
        <v>0</v>
      </c>
      <c r="I78" s="169"/>
      <c r="J78" s="102">
        <f t="shared" si="52"/>
        <v>0</v>
      </c>
      <c r="K78" s="169"/>
      <c r="L78" s="102">
        <f t="shared" si="53"/>
        <v>0</v>
      </c>
      <c r="M78" s="169"/>
      <c r="N78" s="102">
        <f t="shared" si="54"/>
        <v>0</v>
      </c>
      <c r="O78" s="169"/>
      <c r="P78" s="102">
        <f t="shared" si="55"/>
        <v>0</v>
      </c>
      <c r="Q78" s="144" t="str">
        <f t="shared" si="58"/>
        <v/>
      </c>
      <c r="R78" s="287" t="str">
        <f>IF(ISBLANK('Item List'!Y66),"",'Item List'!Y66)</f>
        <v/>
      </c>
      <c r="S78" s="287" t="str">
        <f>IF(ISBLANK('Item List'!Z66),"",'Item List'!Z66)</f>
        <v/>
      </c>
      <c r="T78" s="288">
        <f>IF(ISBLANK('Item List'!AA66),0,'Item List'!AA66)</f>
        <v>0</v>
      </c>
      <c r="U78" s="145">
        <f>IF(ISBLANK('Item List'!AB66),0,'Item List'!AB66)</f>
        <v>0</v>
      </c>
      <c r="V78" s="145">
        <f t="shared" si="42"/>
        <v>0</v>
      </c>
      <c r="W78" s="169"/>
      <c r="X78" s="102">
        <f t="shared" si="56"/>
        <v>0</v>
      </c>
      <c r="Y78" s="169"/>
      <c r="Z78" s="102">
        <f t="shared" si="56"/>
        <v>0</v>
      </c>
      <c r="AA78" s="169"/>
      <c r="AB78" s="102">
        <f t="shared" si="43"/>
        <v>0</v>
      </c>
      <c r="AC78" s="169"/>
      <c r="AD78" s="102">
        <f t="shared" si="44"/>
        <v>0</v>
      </c>
      <c r="AE78" s="144" t="str">
        <f t="shared" si="59"/>
        <v/>
      </c>
      <c r="AF78" s="287" t="str">
        <f>IF(ISBLANK('Item List'!AM66),"",'Item List'!AM66)</f>
        <v/>
      </c>
      <c r="AG78" s="287" t="str">
        <f>IF(ISBLANK('Item List'!AN66),"",'Item List'!AN66)</f>
        <v/>
      </c>
      <c r="AH78" s="288">
        <f>IF(ISBLANK('Item List'!AO66),0,'Item List'!AO66)</f>
        <v>0</v>
      </c>
      <c r="AI78" s="145">
        <f>IF(ISBLANK('Item List'!AP66),0,'Item List'!AP66)</f>
        <v>0</v>
      </c>
      <c r="AJ78" s="145">
        <f t="shared" si="45"/>
        <v>0</v>
      </c>
      <c r="AK78" s="169"/>
      <c r="AL78" s="102">
        <f t="shared" si="46"/>
        <v>0</v>
      </c>
      <c r="AM78" s="169"/>
      <c r="AN78" s="102">
        <f t="shared" si="47"/>
        <v>0</v>
      </c>
      <c r="AO78" s="169"/>
      <c r="AP78" s="102">
        <f t="shared" si="48"/>
        <v>0</v>
      </c>
      <c r="AQ78" s="169"/>
      <c r="AR78" s="102">
        <f t="shared" si="49"/>
        <v>0</v>
      </c>
      <c r="AS78" s="169"/>
      <c r="AT78" s="102">
        <f t="shared" si="50"/>
        <v>0</v>
      </c>
      <c r="AU78" s="169"/>
      <c r="AV78" s="102">
        <f t="shared" si="51"/>
        <v>0</v>
      </c>
    </row>
    <row r="79" spans="1:48" ht="24" customHeight="1" x14ac:dyDescent="0.2">
      <c r="A79" s="144" t="str">
        <f t="shared" si="57"/>
        <v/>
      </c>
      <c r="B79" s="287" t="str">
        <f>IF(ISBLANK('Item List'!B73),"",'Item List'!B73)</f>
        <v/>
      </c>
      <c r="C79" s="287" t="str">
        <f>IF(ISBLANK('Item List'!C73),"",'Item List'!C73)</f>
        <v/>
      </c>
      <c r="D79" s="288">
        <f>IF(ISBLANK('Item List'!K73),0,'Item List'!K73)</f>
        <v>0</v>
      </c>
      <c r="E79" s="145">
        <f>IF(ISBLANK('Item List'!L73),0,'Item List'!L73)</f>
        <v>0</v>
      </c>
      <c r="F79" s="145">
        <f t="shared" si="40"/>
        <v>0</v>
      </c>
      <c r="G79" s="386"/>
      <c r="H79" s="102">
        <f t="shared" si="41"/>
        <v>0</v>
      </c>
      <c r="I79" s="169"/>
      <c r="J79" s="102">
        <f t="shared" si="52"/>
        <v>0</v>
      </c>
      <c r="K79" s="169"/>
      <c r="L79" s="102">
        <f t="shared" si="53"/>
        <v>0</v>
      </c>
      <c r="M79" s="169"/>
      <c r="N79" s="102">
        <f t="shared" si="54"/>
        <v>0</v>
      </c>
      <c r="O79" s="169"/>
      <c r="P79" s="102">
        <f t="shared" si="55"/>
        <v>0</v>
      </c>
      <c r="Q79" s="144" t="str">
        <f t="shared" si="58"/>
        <v/>
      </c>
      <c r="R79" s="287" t="str">
        <f>IF(ISBLANK('Item List'!Y67),"",'Item List'!Y67)</f>
        <v/>
      </c>
      <c r="S79" s="287" t="str">
        <f>IF(ISBLANK('Item List'!Z67),"",'Item List'!Z67)</f>
        <v/>
      </c>
      <c r="T79" s="288">
        <f>IF(ISBLANK('Item List'!AA67),0,'Item List'!AA67)</f>
        <v>0</v>
      </c>
      <c r="U79" s="145">
        <f>IF(ISBLANK('Item List'!AB67),0,'Item List'!AB67)</f>
        <v>0</v>
      </c>
      <c r="V79" s="145">
        <f t="shared" si="42"/>
        <v>0</v>
      </c>
      <c r="W79" s="169"/>
      <c r="X79" s="102">
        <f t="shared" si="56"/>
        <v>0</v>
      </c>
      <c r="Y79" s="169"/>
      <c r="Z79" s="102">
        <f t="shared" si="56"/>
        <v>0</v>
      </c>
      <c r="AA79" s="169"/>
      <c r="AB79" s="102">
        <f t="shared" si="43"/>
        <v>0</v>
      </c>
      <c r="AC79" s="169"/>
      <c r="AD79" s="102">
        <f t="shared" si="44"/>
        <v>0</v>
      </c>
      <c r="AE79" s="144" t="str">
        <f t="shared" si="59"/>
        <v/>
      </c>
      <c r="AF79" s="287" t="str">
        <f>IF(ISBLANK('Item List'!AM67),"",'Item List'!AM67)</f>
        <v/>
      </c>
      <c r="AG79" s="287" t="str">
        <f>IF(ISBLANK('Item List'!AN67),"",'Item List'!AN67)</f>
        <v/>
      </c>
      <c r="AH79" s="288">
        <f>IF(ISBLANK('Item List'!AO67),0,'Item List'!AO67)</f>
        <v>0</v>
      </c>
      <c r="AI79" s="145">
        <f>IF(ISBLANK('Item List'!AP67),0,'Item List'!AP67)</f>
        <v>0</v>
      </c>
      <c r="AJ79" s="145">
        <f t="shared" si="45"/>
        <v>0</v>
      </c>
      <c r="AK79" s="169"/>
      <c r="AL79" s="102">
        <f t="shared" si="46"/>
        <v>0</v>
      </c>
      <c r="AM79" s="169"/>
      <c r="AN79" s="102">
        <f t="shared" si="47"/>
        <v>0</v>
      </c>
      <c r="AO79" s="169"/>
      <c r="AP79" s="102">
        <f t="shared" si="48"/>
        <v>0</v>
      </c>
      <c r="AQ79" s="169"/>
      <c r="AR79" s="102">
        <f t="shared" si="49"/>
        <v>0</v>
      </c>
      <c r="AS79" s="169"/>
      <c r="AT79" s="102">
        <f t="shared" si="50"/>
        <v>0</v>
      </c>
      <c r="AU79" s="169"/>
      <c r="AV79" s="102">
        <f t="shared" si="51"/>
        <v>0</v>
      </c>
    </row>
    <row r="80" spans="1:48" ht="24" customHeight="1" x14ac:dyDescent="0.2">
      <c r="A80" s="144" t="str">
        <f t="shared" si="57"/>
        <v/>
      </c>
      <c r="B80" s="287" t="str">
        <f>IF(ISBLANK('Item List'!B74),"",'Item List'!B74)</f>
        <v/>
      </c>
      <c r="C80" s="287" t="str">
        <f>IF(ISBLANK('Item List'!C74),"",'Item List'!C74)</f>
        <v/>
      </c>
      <c r="D80" s="288">
        <f>IF(ISBLANK('Item List'!K74),0,'Item List'!K74)</f>
        <v>0</v>
      </c>
      <c r="E80" s="145">
        <f>IF(ISBLANK('Item List'!L74),0,'Item List'!L74)</f>
        <v>0</v>
      </c>
      <c r="F80" s="145">
        <f t="shared" si="40"/>
        <v>0</v>
      </c>
      <c r="G80" s="386"/>
      <c r="H80" s="102">
        <f t="shared" si="41"/>
        <v>0</v>
      </c>
      <c r="I80" s="169"/>
      <c r="J80" s="102">
        <f t="shared" si="52"/>
        <v>0</v>
      </c>
      <c r="K80" s="169"/>
      <c r="L80" s="102">
        <f t="shared" si="53"/>
        <v>0</v>
      </c>
      <c r="M80" s="169"/>
      <c r="N80" s="102">
        <f t="shared" si="54"/>
        <v>0</v>
      </c>
      <c r="O80" s="169"/>
      <c r="P80" s="102">
        <f t="shared" si="55"/>
        <v>0</v>
      </c>
      <c r="Q80" s="144" t="str">
        <f t="shared" si="58"/>
        <v/>
      </c>
      <c r="R80" s="287" t="str">
        <f>IF(ISBLANK('Item List'!Y68),"",'Item List'!Y68)</f>
        <v/>
      </c>
      <c r="S80" s="287" t="str">
        <f>IF(ISBLANK('Item List'!Z68),"",'Item List'!Z68)</f>
        <v/>
      </c>
      <c r="T80" s="288">
        <f>IF(ISBLANK('Item List'!AA68),0,'Item List'!AA68)</f>
        <v>0</v>
      </c>
      <c r="U80" s="145">
        <f>IF(ISBLANK('Item List'!AB68),0,'Item List'!AB68)</f>
        <v>0</v>
      </c>
      <c r="V80" s="145">
        <f t="shared" si="42"/>
        <v>0</v>
      </c>
      <c r="W80" s="169"/>
      <c r="X80" s="102">
        <f t="shared" si="56"/>
        <v>0</v>
      </c>
      <c r="Y80" s="169"/>
      <c r="Z80" s="102">
        <f t="shared" si="56"/>
        <v>0</v>
      </c>
      <c r="AA80" s="169"/>
      <c r="AB80" s="102">
        <f t="shared" si="43"/>
        <v>0</v>
      </c>
      <c r="AC80" s="169"/>
      <c r="AD80" s="102">
        <f t="shared" si="44"/>
        <v>0</v>
      </c>
      <c r="AE80" s="144" t="str">
        <f t="shared" si="59"/>
        <v/>
      </c>
      <c r="AF80" s="287" t="str">
        <f>IF(ISBLANK('Item List'!AM68),"",'Item List'!AM68)</f>
        <v/>
      </c>
      <c r="AG80" s="287" t="str">
        <f>IF(ISBLANK('Item List'!AN68),"",'Item List'!AN68)</f>
        <v/>
      </c>
      <c r="AH80" s="288">
        <f>IF(ISBLANK('Item List'!AO68),0,'Item List'!AO68)</f>
        <v>0</v>
      </c>
      <c r="AI80" s="145">
        <f>IF(ISBLANK('Item List'!AP68),0,'Item List'!AP68)</f>
        <v>0</v>
      </c>
      <c r="AJ80" s="145">
        <f t="shared" si="45"/>
        <v>0</v>
      </c>
      <c r="AK80" s="169"/>
      <c r="AL80" s="102">
        <f t="shared" si="46"/>
        <v>0</v>
      </c>
      <c r="AM80" s="169"/>
      <c r="AN80" s="102">
        <f t="shared" si="47"/>
        <v>0</v>
      </c>
      <c r="AO80" s="169"/>
      <c r="AP80" s="102">
        <f t="shared" si="48"/>
        <v>0</v>
      </c>
      <c r="AQ80" s="169"/>
      <c r="AR80" s="102">
        <f t="shared" si="49"/>
        <v>0</v>
      </c>
      <c r="AS80" s="169"/>
      <c r="AT80" s="102">
        <f t="shared" si="50"/>
        <v>0</v>
      </c>
      <c r="AU80" s="169"/>
      <c r="AV80" s="102">
        <f t="shared" si="51"/>
        <v>0</v>
      </c>
    </row>
    <row r="81" spans="1:48" ht="24" customHeight="1" thickBot="1" x14ac:dyDescent="0.25">
      <c r="A81" s="144" t="str">
        <f t="shared" si="57"/>
        <v/>
      </c>
      <c r="B81" s="287" t="str">
        <f>IF(ISBLANK('Item List'!B75),"",'Item List'!B75)</f>
        <v/>
      </c>
      <c r="C81" s="287" t="str">
        <f>IF(ISBLANK('Item List'!C75),"",'Item List'!C75)</f>
        <v/>
      </c>
      <c r="D81" s="288">
        <f>IF(ISBLANK('Item List'!K75),0,'Item List'!K75)</f>
        <v>0</v>
      </c>
      <c r="E81" s="145">
        <f>IF(ISBLANK('Item List'!L75),0,'Item List'!L75)</f>
        <v>0</v>
      </c>
      <c r="F81" s="145">
        <f t="shared" si="40"/>
        <v>0</v>
      </c>
      <c r="G81" s="386"/>
      <c r="H81" s="102">
        <f t="shared" si="41"/>
        <v>0</v>
      </c>
      <c r="I81" s="169"/>
      <c r="J81" s="102">
        <f t="shared" si="52"/>
        <v>0</v>
      </c>
      <c r="K81" s="169"/>
      <c r="L81" s="102">
        <f t="shared" si="53"/>
        <v>0</v>
      </c>
      <c r="M81" s="169"/>
      <c r="N81" s="102">
        <f t="shared" si="54"/>
        <v>0</v>
      </c>
      <c r="O81" s="169"/>
      <c r="P81" s="102">
        <f t="shared" si="55"/>
        <v>0</v>
      </c>
      <c r="Q81" s="144" t="str">
        <f t="shared" si="58"/>
        <v/>
      </c>
      <c r="R81" s="287" t="str">
        <f>IF(ISBLANK('Item List'!Y69),"",'Item List'!Y69)</f>
        <v/>
      </c>
      <c r="S81" s="287" t="str">
        <f>IF(ISBLANK('Item List'!Z69),"",'Item List'!Z69)</f>
        <v/>
      </c>
      <c r="T81" s="288">
        <f>IF(ISBLANK('Item List'!AA69),0,'Item List'!AA69)</f>
        <v>0</v>
      </c>
      <c r="U81" s="145">
        <f>IF(ISBLANK('Item List'!AB69),0,'Item List'!AB69)</f>
        <v>0</v>
      </c>
      <c r="V81" s="145">
        <f t="shared" si="42"/>
        <v>0</v>
      </c>
      <c r="W81" s="169"/>
      <c r="X81" s="102">
        <f t="shared" si="56"/>
        <v>0</v>
      </c>
      <c r="Y81" s="169"/>
      <c r="Z81" s="102">
        <f t="shared" si="56"/>
        <v>0</v>
      </c>
      <c r="AA81" s="169"/>
      <c r="AB81" s="102">
        <f t="shared" si="43"/>
        <v>0</v>
      </c>
      <c r="AC81" s="169"/>
      <c r="AD81" s="102">
        <f t="shared" si="44"/>
        <v>0</v>
      </c>
      <c r="AE81" s="144" t="str">
        <f t="shared" si="59"/>
        <v/>
      </c>
      <c r="AF81" s="287" t="str">
        <f>IF(ISBLANK('Item List'!AM69),"",'Item List'!AM69)</f>
        <v/>
      </c>
      <c r="AG81" s="287" t="str">
        <f>IF(ISBLANK('Item List'!AN69),"",'Item List'!AN69)</f>
        <v/>
      </c>
      <c r="AH81" s="288">
        <f>IF(ISBLANK('Item List'!AO69),0,'Item List'!AO69)</f>
        <v>0</v>
      </c>
      <c r="AI81" s="145">
        <f>IF(ISBLANK('Item List'!AP69),0,'Item List'!AP69)</f>
        <v>0</v>
      </c>
      <c r="AJ81" s="145">
        <f t="shared" si="45"/>
        <v>0</v>
      </c>
      <c r="AK81" s="169"/>
      <c r="AL81" s="102">
        <f t="shared" si="46"/>
        <v>0</v>
      </c>
      <c r="AM81" s="169"/>
      <c r="AN81" s="102">
        <f t="shared" si="47"/>
        <v>0</v>
      </c>
      <c r="AO81" s="169"/>
      <c r="AP81" s="102">
        <f t="shared" si="48"/>
        <v>0</v>
      </c>
      <c r="AQ81" s="169"/>
      <c r="AR81" s="102">
        <f t="shared" si="49"/>
        <v>0</v>
      </c>
      <c r="AS81" s="169"/>
      <c r="AT81" s="102">
        <f t="shared" si="50"/>
        <v>0</v>
      </c>
      <c r="AU81" s="169"/>
      <c r="AV81" s="102">
        <f t="shared" si="51"/>
        <v>0</v>
      </c>
    </row>
    <row r="82" spans="1:48" ht="10.5" customHeight="1" thickBot="1" x14ac:dyDescent="0.25">
      <c r="A82" s="146"/>
      <c r="B82" s="156" t="s">
        <v>89</v>
      </c>
      <c r="C82" s="147" t="str">
        <f>IF(NOT(ISNUMBER(A84)),"Total","Sub")</f>
        <v>Total</v>
      </c>
      <c r="D82" s="289"/>
      <c r="E82" s="148" t="s">
        <v>8</v>
      </c>
      <c r="F82" s="149">
        <f>IF(SUM(F58:F81)=0,"",SUM(F58:F81)+F56)</f>
        <v>11304569</v>
      </c>
      <c r="G82" s="109"/>
      <c r="H82" s="103">
        <f>IF(SUM(H58:H81)=0,"",SUM(H58:H81)+H56)</f>
        <v>9064962.8100000005</v>
      </c>
      <c r="I82" s="216"/>
      <c r="J82" s="103" t="str">
        <f>IF(SUM(J58:J81)=0,"",SUM(J58:J81)+J56)</f>
        <v/>
      </c>
      <c r="K82" s="109"/>
      <c r="L82" s="103" t="str">
        <f>IF(SUM(L58:L81)=0,"",SUM(L58:L81)+L56)</f>
        <v/>
      </c>
      <c r="M82" s="216"/>
      <c r="N82" s="103" t="str">
        <f>IF(SUM(N58:N81)=0,"",SUM(N58:N81)+N56)</f>
        <v/>
      </c>
      <c r="O82" s="216"/>
      <c r="P82" s="103" t="str">
        <f>IF(SUM(P58:P81)=0,"",SUM(P58:P81)+P56)</f>
        <v/>
      </c>
      <c r="Q82" s="146"/>
      <c r="R82" s="156" t="s">
        <v>89</v>
      </c>
      <c r="S82" s="147" t="str">
        <f>IF(NOT(ISNUMBER(Q84)),"Total","Sub")</f>
        <v>Total</v>
      </c>
      <c r="T82" s="289"/>
      <c r="U82" s="148" t="s">
        <v>8</v>
      </c>
      <c r="V82" s="149" t="str">
        <f>IF(SUM(V58:V81)=0,"",SUM(V58:V81)+V56)</f>
        <v/>
      </c>
      <c r="W82" s="109"/>
      <c r="X82" s="103" t="str">
        <f>IF(SUM(X58:X81)=0,"",SUM(X58:X81)+X56)</f>
        <v/>
      </c>
      <c r="Y82" s="109"/>
      <c r="Z82" s="103" t="str">
        <f>IF(SUM(Z58:Z81)=0,"",SUM(Z58:Z81)+Z56)</f>
        <v/>
      </c>
      <c r="AA82" s="109"/>
      <c r="AB82" s="103" t="str">
        <f>IF(SUM(AB58:AB81)=0,"",SUM(AB58:AB81)+AB56)</f>
        <v/>
      </c>
      <c r="AC82" s="109"/>
      <c r="AD82" s="103" t="str">
        <f>IF(SUM(AD58:AD81)=0,"",SUM(AD58:AD81)+AD56)</f>
        <v/>
      </c>
      <c r="AE82" s="146"/>
      <c r="AF82" s="156" t="s">
        <v>89</v>
      </c>
      <c r="AG82" s="147" t="str">
        <f>IF(NOT(ISNUMBER(AE84)),"Total","Sub")</f>
        <v>Total</v>
      </c>
      <c r="AH82" s="289"/>
      <c r="AI82" s="148" t="s">
        <v>8</v>
      </c>
      <c r="AJ82" s="149" t="str">
        <f>IF(SUM(AJ58:AJ81)=0,"",SUM(AJ58:AJ81)+AJ56)</f>
        <v/>
      </c>
      <c r="AK82" s="109"/>
      <c r="AL82" s="103" t="str">
        <f>IF(SUM(AL58:AL81)=0,"",SUM(AL58:AL81)+AL56)</f>
        <v/>
      </c>
      <c r="AM82" s="109"/>
      <c r="AN82" s="103" t="str">
        <f>IF(SUM(AN58:AN81)=0,"",SUM(AN58:AN81)+AN56)</f>
        <v/>
      </c>
      <c r="AO82" s="109"/>
      <c r="AP82" s="103" t="str">
        <f>IF(SUM(AP58:AP81)=0,"",SUM(AP58:AP81)+AP56)</f>
        <v/>
      </c>
      <c r="AQ82" s="109"/>
      <c r="AR82" s="103" t="str">
        <f>IF(SUM(AR58:AR81)=0,"",SUM(AR58:AR81)+AR56)</f>
        <v/>
      </c>
      <c r="AS82" s="109"/>
      <c r="AT82" s="103" t="str">
        <f>IF(SUM(AT58:AT81)=0,"",SUM(AT58:AT81)+AT56)</f>
        <v/>
      </c>
      <c r="AU82" s="109"/>
      <c r="AV82" s="103" t="str">
        <f>IF(SUM(AV58:AV81)=0,"",SUM(AV58:AV81)+AV56)</f>
        <v/>
      </c>
    </row>
    <row r="83" spans="1:48" ht="10.5" customHeight="1" thickBot="1" x14ac:dyDescent="0.25">
      <c r="A83" s="150"/>
      <c r="B83" s="151" t="str">
        <f>CONCATENATE("Award to"&amp;" "&amp;$G$1)</f>
        <v>Award to ROCK ROAD CO.</v>
      </c>
      <c r="C83" s="152" t="str">
        <f>IF(NOT(ISNUMBER(A84)),"Bid","Total")</f>
        <v>Bid</v>
      </c>
      <c r="D83" s="153"/>
      <c r="E83" s="154" t="s">
        <v>9</v>
      </c>
      <c r="F83" s="149"/>
      <c r="G83" s="108"/>
      <c r="H83" s="104"/>
      <c r="I83" s="217"/>
      <c r="J83" s="104"/>
      <c r="K83" s="108"/>
      <c r="L83" s="104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17"/>
      <c r="N83" s="104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217"/>
      <c r="P83" s="104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50"/>
      <c r="R83" s="151" t="str">
        <f>CONCATENATE("Award to"&amp;" "&amp;$G$1)</f>
        <v>Award to ROCK ROAD CO.</v>
      </c>
      <c r="S83" s="152" t="str">
        <f>IF(NOT(ISNUMBER(Q84)),"Bid","Total")</f>
        <v>Bid</v>
      </c>
      <c r="T83" s="153"/>
      <c r="U83" s="154" t="s">
        <v>9</v>
      </c>
      <c r="V83" s="155" t="str">
        <f>IF(SUM(V58:V81)=0,"",SUM($D58*U58,$D59*U59,$D60*U60,$D61*U61,$D62*U62,$D63*U63,$D64*U64,$D65*U65,$D66*U66,$D67*U67,$D68*U68,$D69*U69,$D70*U70,$D71*U71,$D72*U72,$D73*U73,$D74*U74,$D75*U75,$D76*U76,$D77*U77,$D78*U78,$D79*U79,$D80*U80,$D81*U81,V57))</f>
        <v/>
      </c>
      <c r="W83" s="108"/>
      <c r="X83" s="104" t="str">
        <f>IF(SUM(X58:X81)=0,"",SUM($D58*W58,$D59*W59,$D60*W60,$D61*W61,$D62*W62,$D63*W63,$D64*W64,$D65*W65,$D66*W66,$D67*W67,$D68*W68,$D69*W69,$D70*W70,$D71*W71,$D72*W72,$D73*W73,$D74*W74,$D75*W75,$D76*W76,$D77*W77,$D78*W78,$D79*W79,$D80*W80,$D81*W81,X57))</f>
        <v/>
      </c>
      <c r="Y83" s="108"/>
      <c r="Z83" s="104" t="str">
        <f>IF(SUM(Z58:Z81)=0,"",SUM($D58*Y58,$D59*Y59,$D60*Y60,$D61*Y61,$D62*Y62,$D63*Y63,$D64*Y64,$D65*Y65,$D66*Y66,$D67*Y67,$D68*Y68,$D69*Y69,$D70*Y70,$D71*Y71,$D72*Y72,$D73*Y73,$D74*Y74,$D75*Y75,$D76*Y76,$D77*Y77,$D78*Y78,$D79*Y79,$D80*Y80,$D81*Y81,Z57))</f>
        <v/>
      </c>
      <c r="AA83" s="108"/>
      <c r="AB83" s="104" t="str">
        <f>IF(SUM(AB58:AB81)=0,"",SUM($D58*AA58,$D59*AA59,$D60*AA60,$D61*AA61,$D62*AA62,$D63*AA63,$D64*AA64,$D65*AA65,$D66*AA66,$D67*AA67,$D68*AA68,$D69*AA69,$D70*AA70,$D71*AA71,$D72*AA72,$D73*AA73,$D74*AA74,$D75*AA75,$D76*AA76,$D77*AA77,$D78*AA78,$D79*AA79,$D80*AA80,$D81*AA81,AB57))</f>
        <v/>
      </c>
      <c r="AC83" s="108"/>
      <c r="AD83" s="104" t="str">
        <f>IF(SUM(AD58:AD81)=0,"",SUM($D58*AC58,$D59*AC59,$D60*AC60,$D61*AC61,$D62*AC62,$D63*AC63,$D64*AC64,$D65*AC65,$D66*AC66,$D67*AC67,$D68*AC68,$D69*AC69,$D70*AC70,$D71*AC71,$D72*AC72,$D73*AC73,$D74*AC74,$D75*AC75,$D76*AC76,$D77*AC77,$D78*AC78,$D79*AC79,$D80*AC80,$D81*AC81,AD57))</f>
        <v/>
      </c>
      <c r="AE83" s="150"/>
      <c r="AF83" s="151" t="str">
        <f>CONCATENATE("Award to"&amp;" "&amp;$G$1)</f>
        <v>Award to ROCK ROAD CO.</v>
      </c>
      <c r="AG83" s="152" t="str">
        <f>IF(NOT(ISNUMBER(AE84)),"Bid","Total")</f>
        <v>Bid</v>
      </c>
      <c r="AH83" s="153"/>
      <c r="AI83" s="154" t="s">
        <v>9</v>
      </c>
      <c r="AJ83" s="155" t="str">
        <f>IF(SUM(AJ58:AJ81)=0,"",SUM($D58*AI58,$D59*AI59,$D60*AI60,$D61*AI61,$D62*AI62,$D63*AI63,$D64*AI64,$D65*AI65,$D66*AI66,$D67*AI67,$D68*AI68,$D69*AI69,$D70*AI70,$D71*AI71,$D72*AI72,$D73*AI73,$D74*AI74,$D75*AI75,$D76*AI76,$D77*AI77,$D78*AI78,$D79*AI79,$D80*AI80,$D81*AI81,AJ57))</f>
        <v/>
      </c>
      <c r="AK83" s="108"/>
      <c r="AL83" s="104" t="str">
        <f>IF(SUM(AL58:AL81)=0,"",SUM($D58*AK58,$D59*AK59,$D60*AK60,$D61*AK61,$D62*AK62,$D63*AK63,$D64*AK64,$D65*AK65,$D66*AK66,$D67*AK67,$D68*AK68,$D69*AK69,$D70*AK70,$D71*AK71,$D72*AK72,$D73*AK73,$D74*AK74,$D75*AK75,$D76*AK76,$D77*AK77,$D78*AK78,$D79*AK79,$D80*AK80,$D81*AK81,AL57))</f>
        <v/>
      </c>
      <c r="AM83" s="108"/>
      <c r="AN83" s="104" t="str">
        <f>IF(SUM(AN58:AN81)=0,"",SUM($D58*AM58,$D59*AM59,$D60*AM60,$D61*AM61,$D62*AM62,$D63*AM63,$D64*AM64,$D65*AM65,$D66*AM66,$D67*AM67,$D68*AM68,$D69*AM69,$D70*AM70,$D71*AM71,$D72*AM72,$D73*AM73,$D74*AM74,$D75*AM75,$D76*AM76,$D77*AM77,$D78*AM78,$D79*AM79,$D80*AM80,$D81*AM81,AN57))</f>
        <v/>
      </c>
      <c r="AO83" s="108"/>
      <c r="AP83" s="104" t="str">
        <f>IF(SUM(AP58:AP81)=0,"",SUM($D58*AO58,$D59*AO59,$D60*AO60,$D61*AO61,$D62*AO62,$D63*AO63,$D64*AO64,$D65*AO65,$D66*AO66,$D67*AO67,$D68*AO68,$D69*AO69,$D70*AO70,$D71*AO71,$D72*AO72,$D73*AO73,$D74*AO74,$D75*AO75,$D76*AO76,$D77*AO77,$D78*AO78,$D79*AO79,$D80*AO80,$D81*AO81,AP57))</f>
        <v/>
      </c>
      <c r="AQ83" s="108"/>
      <c r="AR83" s="104" t="str">
        <f>IF(SUM(AR58:AR81)=0,"",SUM($D58*AQ58,$D59*AQ59,$D60*AQ60,$D61*AQ61,$D62*AQ62,$D63*AQ63,$D64*AQ64,$D65*AQ65,$D66*AQ66,$D67*AQ67,$D68*AQ68,$D69*AQ69,$D70*AQ70,$D71*AQ71,$D72*AQ72,$D73*AQ73,$D74*AQ74,$D75*AQ75,$D76*AQ76,$D77*AQ77,$D78*AQ78,$D79*AQ79,$D80*AQ80,$D81*AQ81,AR57))</f>
        <v/>
      </c>
      <c r="AS83" s="108"/>
      <c r="AT83" s="104" t="str">
        <f>IF(SUM(AT58:AT81)=0,"",SUM($D58*AS58,$D59*AS59,$D60*AS60,$D61*AS61,$D62*AS62,$D63*AS63,$D64*AS64,$D65*AS65,$D66*AS66,$D67*AS67,$D68*AS68,$D69*AS69,$D70*AS70,$D71*AS71,$D72*AS72,$D73*AS73,$D74*AS74,$D75*AS75,$D76*AS76,$D77*AS77,$D78*AS78,$D79*AS79,$D80*AS80,$D81*AS81,AT57))</f>
        <v/>
      </c>
      <c r="AU83" s="108"/>
      <c r="AV83" s="104" t="str">
        <f>IF(SUM(AV58:AV81)=0,"",SUM($D58*AU58,$D59*AU59,$D60*AU60,$D61*AU61,$D62*AU62,$D63*AU63,$D64*AU64,$D65*AU65,$D66*AU66,$D67*AU67,$D68*AU68,$D69*AU69,$D70*AU70,$D71*AU71,$D72*AU72,$D73*AU73,$D74*AU74,$D75*AU75,$D76*AU76,$D77*AU77,$D78*AU78,$D79*AU79,$D80*AU80,$D81*AU81,AV57))</f>
        <v/>
      </c>
    </row>
    <row r="84" spans="1:48" ht="24" customHeight="1" x14ac:dyDescent="0.2">
      <c r="A84" s="144" t="str">
        <f>IF(B84="","",A81+1)</f>
        <v/>
      </c>
      <c r="B84" s="287" t="str">
        <f>IF(ISBLANK('Item List'!B70),"",'Item List'!B70)</f>
        <v/>
      </c>
      <c r="C84" s="287" t="str">
        <f>IF(ISBLANK('Item List'!C70),"",'Item List'!C70)</f>
        <v/>
      </c>
      <c r="D84" s="288" t="e">
        <f>IF(ISBLANK('Item List'!#REF!),0,'Item List'!#REF!)</f>
        <v>#REF!</v>
      </c>
      <c r="E84" s="145">
        <f>IF(ISBLANK('Item List'!L70),0,'Item List'!L70)</f>
        <v>0</v>
      </c>
      <c r="F84" s="145">
        <f t="shared" ref="F84:F107" si="60">IF(AND(ISNUMBER($D84),ISNUMBER(E84)),$D84*E84,0)</f>
        <v>0</v>
      </c>
      <c r="G84" s="167"/>
      <c r="H84" s="102">
        <f t="shared" ref="H84:H107" si="61">IF(AND(ISNUMBER($D84),ISNUMBER(G84)),$D84*G84,0)</f>
        <v>0</v>
      </c>
      <c r="I84" s="168"/>
      <c r="J84" s="102">
        <f>IF(AND(ISNUMBER($D84),ISNUMBER(I84)),$D84*I84,0)</f>
        <v>0</v>
      </c>
      <c r="K84" s="168"/>
      <c r="L84" s="102">
        <f>IF(AND(ISNUMBER($D84),ISNUMBER(K84)),$D84*K84,0)</f>
        <v>0</v>
      </c>
      <c r="M84" s="168"/>
      <c r="N84" s="102">
        <f>IF(AND(ISNUMBER($D84),ISNUMBER(M84)),$D84*M84,0)</f>
        <v>0</v>
      </c>
      <c r="O84" s="168"/>
      <c r="P84" s="102">
        <f>IF(AND(ISNUMBER($D84),ISNUMBER(O84)),$D84*O84,0)</f>
        <v>0</v>
      </c>
      <c r="Q84" s="144" t="str">
        <f>IF(R84="","",Q81+1)</f>
        <v/>
      </c>
      <c r="R84" s="287" t="str">
        <f>IF(ISBLANK('Item List'!Y70),"",'Item List'!Y70)</f>
        <v/>
      </c>
      <c r="S84" s="287" t="str">
        <f>IF(ISBLANK('Item List'!Z70),"",'Item List'!Z70)</f>
        <v/>
      </c>
      <c r="T84" s="288">
        <f>IF(ISBLANK('Item List'!AA70),0,'Item List'!AA70)</f>
        <v>0</v>
      </c>
      <c r="U84" s="145">
        <f>IF(ISBLANK('Item List'!AB70),0,'Item List'!AB70)</f>
        <v>0</v>
      </c>
      <c r="V84" s="145">
        <f t="shared" ref="V84:V107" si="62">IF(AND(ISNUMBER($D84),ISNUMBER(U84)),$D84*U84,0)</f>
        <v>0</v>
      </c>
      <c r="W84" s="168"/>
      <c r="X84" s="102">
        <f>IF(AND(ISNUMBER($D84),ISNUMBER(W84)),$D84*W84,0)</f>
        <v>0</v>
      </c>
      <c r="Y84" s="168"/>
      <c r="Z84" s="102">
        <f>IF(AND(ISNUMBER($D84),ISNUMBER(Y84)),$D84*Y84,0)</f>
        <v>0</v>
      </c>
      <c r="AA84" s="168"/>
      <c r="AB84" s="102">
        <f t="shared" ref="AB84:AB107" si="63">IF(AND(ISNUMBER($D84),ISNUMBER(AA84)),$D84*AA84,0)</f>
        <v>0</v>
      </c>
      <c r="AC84" s="168"/>
      <c r="AD84" s="102">
        <f t="shared" ref="AD84:AD107" si="64">IF(AND(ISNUMBER($D84),ISNUMBER(AC84)),$D84*AC84,0)</f>
        <v>0</v>
      </c>
      <c r="AE84" s="144" t="str">
        <f>IF(AF84="","",AE81+1)</f>
        <v/>
      </c>
      <c r="AF84" s="287" t="str">
        <f>IF(ISBLANK('Item List'!AM70),"",'Item List'!AM70)</f>
        <v/>
      </c>
      <c r="AG84" s="287" t="str">
        <f>IF(ISBLANK('Item List'!AN70),"",'Item List'!AN70)</f>
        <v/>
      </c>
      <c r="AH84" s="288">
        <f>IF(ISBLANK('Item List'!AO70),0,'Item List'!AO70)</f>
        <v>0</v>
      </c>
      <c r="AI84" s="145">
        <f>IF(ISBLANK('Item List'!AP70),0,'Item List'!AP70)</f>
        <v>0</v>
      </c>
      <c r="AJ84" s="145">
        <f t="shared" ref="AJ84:AJ107" si="65">IF(AND(ISNUMBER($D84),ISNUMBER(AI84)),$D84*AI84,0)</f>
        <v>0</v>
      </c>
      <c r="AK84" s="168"/>
      <c r="AL84" s="102">
        <f t="shared" ref="AL84:AL107" si="66">IF(AND(ISNUMBER($D84),ISNUMBER(AK84)),$D84*AK84,0)</f>
        <v>0</v>
      </c>
      <c r="AM84" s="168"/>
      <c r="AN84" s="102">
        <f t="shared" ref="AN84:AN107" si="67">IF(AND(ISNUMBER($D84),ISNUMBER(AM84)),$D84*AM84,0)</f>
        <v>0</v>
      </c>
      <c r="AO84" s="168"/>
      <c r="AP84" s="102">
        <f t="shared" ref="AP84:AP107" si="68">IF(AND(ISNUMBER($D84),ISNUMBER(AO84)),$D84*AO84,0)</f>
        <v>0</v>
      </c>
      <c r="AQ84" s="168"/>
      <c r="AR84" s="102">
        <f t="shared" ref="AR84:AR107" si="69">IF(AND(ISNUMBER($D84),ISNUMBER(AQ84)),$D84*AQ84,0)</f>
        <v>0</v>
      </c>
      <c r="AS84" s="168"/>
      <c r="AT84" s="102">
        <f t="shared" ref="AT84:AT107" si="70">IF(AND(ISNUMBER($D84),ISNUMBER(AS84)),$D84*AS84,0)</f>
        <v>0</v>
      </c>
      <c r="AU84" s="168"/>
      <c r="AV84" s="102">
        <f t="shared" ref="AV84:AV107" si="71">IF(AND(ISNUMBER($D84),ISNUMBER(AU84)),$D84*AU84,0)</f>
        <v>0</v>
      </c>
    </row>
    <row r="85" spans="1:48" ht="24" customHeight="1" x14ac:dyDescent="0.2">
      <c r="A85" s="144" t="str">
        <f>IF(B85="","",A84+1)</f>
        <v/>
      </c>
      <c r="B85" s="287" t="str">
        <f>IF(ISBLANK('Item List'!B71),"",'Item List'!B71)</f>
        <v/>
      </c>
      <c r="C85" s="287" t="str">
        <f>IF(ISBLANK('Item List'!C71),"",'Item List'!C71)</f>
        <v/>
      </c>
      <c r="D85" s="288" t="e">
        <f>IF(ISBLANK('Item List'!#REF!),0,'Item List'!#REF!)</f>
        <v>#REF!</v>
      </c>
      <c r="E85" s="145">
        <f>IF(ISBLANK('Item List'!L71),0,'Item List'!L71)</f>
        <v>0</v>
      </c>
      <c r="F85" s="145">
        <f t="shared" si="60"/>
        <v>0</v>
      </c>
      <c r="G85" s="167"/>
      <c r="H85" s="102">
        <f t="shared" si="61"/>
        <v>0</v>
      </c>
      <c r="I85" s="168"/>
      <c r="J85" s="102">
        <f t="shared" ref="J85:J107" si="72">IF(AND(ISNUMBER($D85),ISNUMBER(I85)),$D85*I85,0)</f>
        <v>0</v>
      </c>
      <c r="K85" s="168"/>
      <c r="L85" s="102">
        <f t="shared" ref="L85:L107" si="73">IF(AND(ISNUMBER($D85),ISNUMBER(K85)),$D85*K85,0)</f>
        <v>0</v>
      </c>
      <c r="M85" s="168"/>
      <c r="N85" s="102">
        <f t="shared" ref="N85:N107" si="74">IF(AND(ISNUMBER($D85),ISNUMBER(M85)),$D85*M85,0)</f>
        <v>0</v>
      </c>
      <c r="O85" s="168"/>
      <c r="P85" s="102">
        <f t="shared" ref="P85:P107" si="75">IF(AND(ISNUMBER($D85),ISNUMBER(O85)),$D85*O85,0)</f>
        <v>0</v>
      </c>
      <c r="Q85" s="144" t="str">
        <f>IF(R85="","",Q84+1)</f>
        <v/>
      </c>
      <c r="R85" s="287" t="str">
        <f>IF(ISBLANK('Item List'!Y71),"",'Item List'!Y71)</f>
        <v/>
      </c>
      <c r="S85" s="287" t="str">
        <f>IF(ISBLANK('Item List'!Z71),"",'Item List'!Z71)</f>
        <v/>
      </c>
      <c r="T85" s="288">
        <f>IF(ISBLANK('Item List'!AA71),0,'Item List'!AA71)</f>
        <v>0</v>
      </c>
      <c r="U85" s="145">
        <f>IF(ISBLANK('Item List'!AB71),0,'Item List'!AB71)</f>
        <v>0</v>
      </c>
      <c r="V85" s="145">
        <f t="shared" si="62"/>
        <v>0</v>
      </c>
      <c r="W85" s="168"/>
      <c r="X85" s="102">
        <f t="shared" ref="X85:Z107" si="76">IF(AND(ISNUMBER($D85),ISNUMBER(W85)),$D85*W85,0)</f>
        <v>0</v>
      </c>
      <c r="Y85" s="168"/>
      <c r="Z85" s="102">
        <f t="shared" si="76"/>
        <v>0</v>
      </c>
      <c r="AA85" s="168"/>
      <c r="AB85" s="102">
        <f t="shared" si="63"/>
        <v>0</v>
      </c>
      <c r="AC85" s="168"/>
      <c r="AD85" s="102">
        <f t="shared" si="64"/>
        <v>0</v>
      </c>
      <c r="AE85" s="144" t="str">
        <f>IF(AF85="","",AE84+1)</f>
        <v/>
      </c>
      <c r="AF85" s="287" t="str">
        <f>IF(ISBLANK('Item List'!AM71),"",'Item List'!AM71)</f>
        <v/>
      </c>
      <c r="AG85" s="287" t="str">
        <f>IF(ISBLANK('Item List'!AN71),"",'Item List'!AN71)</f>
        <v/>
      </c>
      <c r="AH85" s="288">
        <f>IF(ISBLANK('Item List'!AO71),0,'Item List'!AO71)</f>
        <v>0</v>
      </c>
      <c r="AI85" s="145">
        <f>IF(ISBLANK('Item List'!AP71),0,'Item List'!AP71)</f>
        <v>0</v>
      </c>
      <c r="AJ85" s="145">
        <f t="shared" si="65"/>
        <v>0</v>
      </c>
      <c r="AK85" s="168"/>
      <c r="AL85" s="102">
        <f t="shared" si="66"/>
        <v>0</v>
      </c>
      <c r="AM85" s="168"/>
      <c r="AN85" s="102">
        <f t="shared" si="67"/>
        <v>0</v>
      </c>
      <c r="AO85" s="168"/>
      <c r="AP85" s="102">
        <f t="shared" si="68"/>
        <v>0</v>
      </c>
      <c r="AQ85" s="168"/>
      <c r="AR85" s="102">
        <f t="shared" si="69"/>
        <v>0</v>
      </c>
      <c r="AS85" s="168"/>
      <c r="AT85" s="102">
        <f t="shared" si="70"/>
        <v>0</v>
      </c>
      <c r="AU85" s="168"/>
      <c r="AV85" s="102">
        <f t="shared" si="71"/>
        <v>0</v>
      </c>
    </row>
    <row r="86" spans="1:48" ht="24" customHeight="1" x14ac:dyDescent="0.2">
      <c r="A86" s="144" t="str">
        <f t="shared" ref="A86:A107" si="77">IF(B86="","",A85+1)</f>
        <v/>
      </c>
      <c r="B86" s="287" t="str">
        <f>IF(ISBLANK('Item List'!B72),"",'Item List'!B72)</f>
        <v/>
      </c>
      <c r="C86" s="287" t="str">
        <f>IF(ISBLANK('Item List'!C72),"",'Item List'!C72)</f>
        <v/>
      </c>
      <c r="D86" s="288" t="e">
        <f>IF(ISBLANK('Item List'!#REF!),0,'Item List'!#REF!)</f>
        <v>#REF!</v>
      </c>
      <c r="E86" s="145">
        <f>IF(ISBLANK('Item List'!L72),0,'Item List'!L72)</f>
        <v>0</v>
      </c>
      <c r="F86" s="145">
        <f t="shared" si="60"/>
        <v>0</v>
      </c>
      <c r="G86" s="167"/>
      <c r="H86" s="102">
        <f t="shared" si="61"/>
        <v>0</v>
      </c>
      <c r="I86" s="168"/>
      <c r="J86" s="102">
        <f t="shared" si="72"/>
        <v>0</v>
      </c>
      <c r="K86" s="168"/>
      <c r="L86" s="102">
        <f t="shared" si="73"/>
        <v>0</v>
      </c>
      <c r="M86" s="168"/>
      <c r="N86" s="102">
        <f t="shared" si="74"/>
        <v>0</v>
      </c>
      <c r="O86" s="168"/>
      <c r="P86" s="102">
        <f t="shared" si="75"/>
        <v>0</v>
      </c>
      <c r="Q86" s="144" t="str">
        <f t="shared" ref="Q86:Q107" si="78">IF(R86="","",Q85+1)</f>
        <v/>
      </c>
      <c r="R86" s="287" t="str">
        <f>IF(ISBLANK('Item List'!Y72),"",'Item List'!Y72)</f>
        <v/>
      </c>
      <c r="S86" s="287" t="str">
        <f>IF(ISBLANK('Item List'!Z72),"",'Item List'!Z72)</f>
        <v/>
      </c>
      <c r="T86" s="288">
        <f>IF(ISBLANK('Item List'!AA72),0,'Item List'!AA72)</f>
        <v>0</v>
      </c>
      <c r="U86" s="145">
        <f>IF(ISBLANK('Item List'!AB72),0,'Item List'!AB72)</f>
        <v>0</v>
      </c>
      <c r="V86" s="145">
        <f t="shared" si="62"/>
        <v>0</v>
      </c>
      <c r="W86" s="168"/>
      <c r="X86" s="102">
        <f t="shared" si="76"/>
        <v>0</v>
      </c>
      <c r="Y86" s="168"/>
      <c r="Z86" s="102">
        <f t="shared" si="76"/>
        <v>0</v>
      </c>
      <c r="AA86" s="168"/>
      <c r="AB86" s="102">
        <f t="shared" si="63"/>
        <v>0</v>
      </c>
      <c r="AC86" s="168"/>
      <c r="AD86" s="102">
        <f t="shared" si="64"/>
        <v>0</v>
      </c>
      <c r="AE86" s="144" t="str">
        <f t="shared" ref="AE86:AE107" si="79">IF(AF86="","",AE85+1)</f>
        <v/>
      </c>
      <c r="AF86" s="287" t="str">
        <f>IF(ISBLANK('Item List'!AM72),"",'Item List'!AM72)</f>
        <v/>
      </c>
      <c r="AG86" s="287" t="str">
        <f>IF(ISBLANK('Item List'!AN72),"",'Item List'!AN72)</f>
        <v/>
      </c>
      <c r="AH86" s="288">
        <f>IF(ISBLANK('Item List'!AO72),0,'Item List'!AO72)</f>
        <v>0</v>
      </c>
      <c r="AI86" s="145">
        <f>IF(ISBLANK('Item List'!AP72),0,'Item List'!AP72)</f>
        <v>0</v>
      </c>
      <c r="AJ86" s="145">
        <f t="shared" si="65"/>
        <v>0</v>
      </c>
      <c r="AK86" s="168"/>
      <c r="AL86" s="102">
        <f t="shared" si="66"/>
        <v>0</v>
      </c>
      <c r="AM86" s="168"/>
      <c r="AN86" s="102">
        <f t="shared" si="67"/>
        <v>0</v>
      </c>
      <c r="AO86" s="168"/>
      <c r="AP86" s="102">
        <f t="shared" si="68"/>
        <v>0</v>
      </c>
      <c r="AQ86" s="168"/>
      <c r="AR86" s="102">
        <f t="shared" si="69"/>
        <v>0</v>
      </c>
      <c r="AS86" s="168"/>
      <c r="AT86" s="102">
        <f t="shared" si="70"/>
        <v>0</v>
      </c>
      <c r="AU86" s="168"/>
      <c r="AV86" s="102">
        <f t="shared" si="71"/>
        <v>0</v>
      </c>
    </row>
    <row r="87" spans="1:48" ht="24" customHeight="1" x14ac:dyDescent="0.2">
      <c r="A87" s="144" t="str">
        <f t="shared" si="77"/>
        <v/>
      </c>
      <c r="B87" s="287" t="str">
        <f>IF(ISBLANK('Item List'!B73),"",'Item List'!B73)</f>
        <v/>
      </c>
      <c r="C87" s="287" t="str">
        <f>IF(ISBLANK('Item List'!C73),"",'Item List'!C73)</f>
        <v/>
      </c>
      <c r="D87" s="288" t="e">
        <f>IF(ISBLANK('Item List'!#REF!),0,'Item List'!#REF!)</f>
        <v>#REF!</v>
      </c>
      <c r="E87" s="145">
        <f>IF(ISBLANK('Item List'!L73),0,'Item List'!L73)</f>
        <v>0</v>
      </c>
      <c r="F87" s="145">
        <f t="shared" si="60"/>
        <v>0</v>
      </c>
      <c r="G87" s="167"/>
      <c r="H87" s="102">
        <f t="shared" si="61"/>
        <v>0</v>
      </c>
      <c r="I87" s="168"/>
      <c r="J87" s="102">
        <f t="shared" si="72"/>
        <v>0</v>
      </c>
      <c r="K87" s="168"/>
      <c r="L87" s="102">
        <f t="shared" si="73"/>
        <v>0</v>
      </c>
      <c r="M87" s="168"/>
      <c r="N87" s="102">
        <f t="shared" si="74"/>
        <v>0</v>
      </c>
      <c r="O87" s="168"/>
      <c r="P87" s="102">
        <f t="shared" si="75"/>
        <v>0</v>
      </c>
      <c r="Q87" s="144" t="str">
        <f t="shared" si="78"/>
        <v/>
      </c>
      <c r="R87" s="287" t="str">
        <f>IF(ISBLANK('Item List'!Y73),"",'Item List'!Y73)</f>
        <v/>
      </c>
      <c r="S87" s="287" t="str">
        <f>IF(ISBLANK('Item List'!Z73),"",'Item List'!Z73)</f>
        <v/>
      </c>
      <c r="T87" s="288">
        <f>IF(ISBLANK('Item List'!AA73),0,'Item List'!AA73)</f>
        <v>0</v>
      </c>
      <c r="U87" s="145">
        <f>IF(ISBLANK('Item List'!AB73),0,'Item List'!AB73)</f>
        <v>0</v>
      </c>
      <c r="V87" s="145">
        <f t="shared" si="62"/>
        <v>0</v>
      </c>
      <c r="W87" s="168"/>
      <c r="X87" s="102">
        <f t="shared" si="76"/>
        <v>0</v>
      </c>
      <c r="Y87" s="168"/>
      <c r="Z87" s="102">
        <f t="shared" si="76"/>
        <v>0</v>
      </c>
      <c r="AA87" s="168"/>
      <c r="AB87" s="102">
        <f t="shared" si="63"/>
        <v>0</v>
      </c>
      <c r="AC87" s="168"/>
      <c r="AD87" s="102">
        <f t="shared" si="64"/>
        <v>0</v>
      </c>
      <c r="AE87" s="144" t="str">
        <f t="shared" si="79"/>
        <v/>
      </c>
      <c r="AF87" s="287" t="str">
        <f>IF(ISBLANK('Item List'!AM73),"",'Item List'!AM73)</f>
        <v/>
      </c>
      <c r="AG87" s="287" t="str">
        <f>IF(ISBLANK('Item List'!AN73),"",'Item List'!AN73)</f>
        <v/>
      </c>
      <c r="AH87" s="288">
        <f>IF(ISBLANK('Item List'!AO73),0,'Item List'!AO73)</f>
        <v>0</v>
      </c>
      <c r="AI87" s="145">
        <f>IF(ISBLANK('Item List'!AP73),0,'Item List'!AP73)</f>
        <v>0</v>
      </c>
      <c r="AJ87" s="145">
        <f t="shared" si="65"/>
        <v>0</v>
      </c>
      <c r="AK87" s="168"/>
      <c r="AL87" s="102">
        <f t="shared" si="66"/>
        <v>0</v>
      </c>
      <c r="AM87" s="168"/>
      <c r="AN87" s="102">
        <f t="shared" si="67"/>
        <v>0</v>
      </c>
      <c r="AO87" s="168"/>
      <c r="AP87" s="102">
        <f t="shared" si="68"/>
        <v>0</v>
      </c>
      <c r="AQ87" s="168"/>
      <c r="AR87" s="102">
        <f t="shared" si="69"/>
        <v>0</v>
      </c>
      <c r="AS87" s="168"/>
      <c r="AT87" s="102">
        <f t="shared" si="70"/>
        <v>0</v>
      </c>
      <c r="AU87" s="168"/>
      <c r="AV87" s="102">
        <f t="shared" si="71"/>
        <v>0</v>
      </c>
    </row>
    <row r="88" spans="1:48" ht="24" customHeight="1" x14ac:dyDescent="0.2">
      <c r="A88" s="144" t="str">
        <f t="shared" si="77"/>
        <v/>
      </c>
      <c r="B88" s="287" t="str">
        <f>IF(ISBLANK('Item List'!B74),"",'Item List'!B74)</f>
        <v/>
      </c>
      <c r="C88" s="287" t="str">
        <f>IF(ISBLANK('Item List'!C74),"",'Item List'!C74)</f>
        <v/>
      </c>
      <c r="D88" s="288" t="e">
        <f>IF(ISBLANK('Item List'!#REF!),0,'Item List'!#REF!)</f>
        <v>#REF!</v>
      </c>
      <c r="E88" s="145">
        <f>IF(ISBLANK('Item List'!L74),0,'Item List'!L74)</f>
        <v>0</v>
      </c>
      <c r="F88" s="145">
        <f t="shared" si="60"/>
        <v>0</v>
      </c>
      <c r="G88" s="167"/>
      <c r="H88" s="102">
        <f t="shared" si="61"/>
        <v>0</v>
      </c>
      <c r="I88" s="168"/>
      <c r="J88" s="102">
        <f t="shared" si="72"/>
        <v>0</v>
      </c>
      <c r="K88" s="168"/>
      <c r="L88" s="102">
        <f t="shared" si="73"/>
        <v>0</v>
      </c>
      <c r="M88" s="168"/>
      <c r="N88" s="102">
        <f t="shared" si="74"/>
        <v>0</v>
      </c>
      <c r="O88" s="168"/>
      <c r="P88" s="102">
        <f t="shared" si="75"/>
        <v>0</v>
      </c>
      <c r="Q88" s="144" t="str">
        <f t="shared" si="78"/>
        <v/>
      </c>
      <c r="R88" s="287" t="str">
        <f>IF(ISBLANK('Item List'!Y74),"",'Item List'!Y74)</f>
        <v/>
      </c>
      <c r="S88" s="287" t="str">
        <f>IF(ISBLANK('Item List'!Z74),"",'Item List'!Z74)</f>
        <v/>
      </c>
      <c r="T88" s="288">
        <f>IF(ISBLANK('Item List'!AA74),0,'Item List'!AA74)</f>
        <v>0</v>
      </c>
      <c r="U88" s="145">
        <f>IF(ISBLANK('Item List'!AB74),0,'Item List'!AB74)</f>
        <v>0</v>
      </c>
      <c r="V88" s="145">
        <f t="shared" si="62"/>
        <v>0</v>
      </c>
      <c r="W88" s="168"/>
      <c r="X88" s="102">
        <f t="shared" si="76"/>
        <v>0</v>
      </c>
      <c r="Y88" s="168"/>
      <c r="Z88" s="102">
        <f t="shared" si="76"/>
        <v>0</v>
      </c>
      <c r="AA88" s="168"/>
      <c r="AB88" s="102">
        <f t="shared" si="63"/>
        <v>0</v>
      </c>
      <c r="AC88" s="168"/>
      <c r="AD88" s="102">
        <f t="shared" si="64"/>
        <v>0</v>
      </c>
      <c r="AE88" s="144" t="str">
        <f t="shared" si="79"/>
        <v/>
      </c>
      <c r="AF88" s="287" t="str">
        <f>IF(ISBLANK('Item List'!AM74),"",'Item List'!AM74)</f>
        <v/>
      </c>
      <c r="AG88" s="287" t="str">
        <f>IF(ISBLANK('Item List'!AN74),"",'Item List'!AN74)</f>
        <v/>
      </c>
      <c r="AH88" s="288">
        <f>IF(ISBLANK('Item List'!AO74),0,'Item List'!AO74)</f>
        <v>0</v>
      </c>
      <c r="AI88" s="145">
        <f>IF(ISBLANK('Item List'!AP74),0,'Item List'!AP74)</f>
        <v>0</v>
      </c>
      <c r="AJ88" s="145">
        <f t="shared" si="65"/>
        <v>0</v>
      </c>
      <c r="AK88" s="168"/>
      <c r="AL88" s="102">
        <f t="shared" si="66"/>
        <v>0</v>
      </c>
      <c r="AM88" s="168"/>
      <c r="AN88" s="102">
        <f t="shared" si="67"/>
        <v>0</v>
      </c>
      <c r="AO88" s="168"/>
      <c r="AP88" s="102">
        <f t="shared" si="68"/>
        <v>0</v>
      </c>
      <c r="AQ88" s="168"/>
      <c r="AR88" s="102">
        <f t="shared" si="69"/>
        <v>0</v>
      </c>
      <c r="AS88" s="168"/>
      <c r="AT88" s="102">
        <f t="shared" si="70"/>
        <v>0</v>
      </c>
      <c r="AU88" s="168"/>
      <c r="AV88" s="102">
        <f t="shared" si="71"/>
        <v>0</v>
      </c>
    </row>
    <row r="89" spans="1:48" ht="24" customHeight="1" x14ac:dyDescent="0.2">
      <c r="A89" s="144" t="str">
        <f t="shared" si="77"/>
        <v/>
      </c>
      <c r="B89" s="287" t="str">
        <f>IF(ISBLANK('Item List'!B75),"",'Item List'!B75)</f>
        <v/>
      </c>
      <c r="C89" s="287" t="str">
        <f>IF(ISBLANK('Item List'!C75),"",'Item List'!C75)</f>
        <v/>
      </c>
      <c r="D89" s="288" t="e">
        <f>IF(ISBLANK('Item List'!#REF!),0,'Item List'!#REF!)</f>
        <v>#REF!</v>
      </c>
      <c r="E89" s="145">
        <f>IF(ISBLANK('Item List'!L75),0,'Item List'!L75)</f>
        <v>0</v>
      </c>
      <c r="F89" s="145">
        <f t="shared" si="60"/>
        <v>0</v>
      </c>
      <c r="G89" s="167"/>
      <c r="H89" s="102">
        <f t="shared" si="61"/>
        <v>0</v>
      </c>
      <c r="I89" s="168"/>
      <c r="J89" s="102">
        <f t="shared" si="72"/>
        <v>0</v>
      </c>
      <c r="K89" s="168"/>
      <c r="L89" s="102">
        <f t="shared" si="73"/>
        <v>0</v>
      </c>
      <c r="M89" s="168"/>
      <c r="N89" s="102">
        <f t="shared" si="74"/>
        <v>0</v>
      </c>
      <c r="O89" s="168"/>
      <c r="P89" s="102">
        <f t="shared" si="75"/>
        <v>0</v>
      </c>
      <c r="Q89" s="144" t="str">
        <f t="shared" si="78"/>
        <v/>
      </c>
      <c r="R89" s="287" t="str">
        <f>IF(ISBLANK('Item List'!Y75),"",'Item List'!Y75)</f>
        <v/>
      </c>
      <c r="S89" s="287" t="str">
        <f>IF(ISBLANK('Item List'!Z75),"",'Item List'!Z75)</f>
        <v/>
      </c>
      <c r="T89" s="288">
        <f>IF(ISBLANK('Item List'!AA75),0,'Item List'!AA75)</f>
        <v>0</v>
      </c>
      <c r="U89" s="145">
        <f>IF(ISBLANK('Item List'!AB75),0,'Item List'!AB75)</f>
        <v>0</v>
      </c>
      <c r="V89" s="145">
        <f t="shared" si="62"/>
        <v>0</v>
      </c>
      <c r="W89" s="168"/>
      <c r="X89" s="102">
        <f t="shared" si="76"/>
        <v>0</v>
      </c>
      <c r="Y89" s="168"/>
      <c r="Z89" s="102">
        <f t="shared" si="76"/>
        <v>0</v>
      </c>
      <c r="AA89" s="168"/>
      <c r="AB89" s="102">
        <f t="shared" si="63"/>
        <v>0</v>
      </c>
      <c r="AC89" s="168"/>
      <c r="AD89" s="102">
        <f t="shared" si="64"/>
        <v>0</v>
      </c>
      <c r="AE89" s="144" t="str">
        <f t="shared" si="79"/>
        <v/>
      </c>
      <c r="AF89" s="287" t="str">
        <f>IF(ISBLANK('Item List'!AM75),"",'Item List'!AM75)</f>
        <v/>
      </c>
      <c r="AG89" s="287" t="str">
        <f>IF(ISBLANK('Item List'!AN75),"",'Item List'!AN75)</f>
        <v/>
      </c>
      <c r="AH89" s="288">
        <f>IF(ISBLANK('Item List'!AO75),0,'Item List'!AO75)</f>
        <v>0</v>
      </c>
      <c r="AI89" s="145">
        <f>IF(ISBLANK('Item List'!AP75),0,'Item List'!AP75)</f>
        <v>0</v>
      </c>
      <c r="AJ89" s="145">
        <f t="shared" si="65"/>
        <v>0</v>
      </c>
      <c r="AK89" s="168"/>
      <c r="AL89" s="102">
        <f t="shared" si="66"/>
        <v>0</v>
      </c>
      <c r="AM89" s="168"/>
      <c r="AN89" s="102">
        <f t="shared" si="67"/>
        <v>0</v>
      </c>
      <c r="AO89" s="168"/>
      <c r="AP89" s="102">
        <f t="shared" si="68"/>
        <v>0</v>
      </c>
      <c r="AQ89" s="168"/>
      <c r="AR89" s="102">
        <f t="shared" si="69"/>
        <v>0</v>
      </c>
      <c r="AS89" s="168"/>
      <c r="AT89" s="102">
        <f t="shared" si="70"/>
        <v>0</v>
      </c>
      <c r="AU89" s="168"/>
      <c r="AV89" s="102">
        <f t="shared" si="71"/>
        <v>0</v>
      </c>
    </row>
    <row r="90" spans="1:48" ht="24" customHeight="1" x14ac:dyDescent="0.2">
      <c r="A90" s="144" t="str">
        <f t="shared" si="77"/>
        <v/>
      </c>
      <c r="B90" s="287" t="str">
        <f>IF(ISBLANK('Item List'!B76),"",'Item List'!B76)</f>
        <v/>
      </c>
      <c r="C90" s="287" t="str">
        <f>IF(ISBLANK('Item List'!C76),"",'Item List'!C76)</f>
        <v/>
      </c>
      <c r="D90" s="288" t="e">
        <f>IF(ISBLANK('Item List'!#REF!),0,'Item List'!#REF!)</f>
        <v>#REF!</v>
      </c>
      <c r="E90" s="145">
        <f>IF(ISBLANK('Item List'!L76),0,'Item List'!L76)</f>
        <v>0</v>
      </c>
      <c r="F90" s="145">
        <f t="shared" si="60"/>
        <v>0</v>
      </c>
      <c r="G90" s="167"/>
      <c r="H90" s="102">
        <f t="shared" si="61"/>
        <v>0</v>
      </c>
      <c r="I90" s="168"/>
      <c r="J90" s="102">
        <f t="shared" si="72"/>
        <v>0</v>
      </c>
      <c r="K90" s="168"/>
      <c r="L90" s="102">
        <f t="shared" si="73"/>
        <v>0</v>
      </c>
      <c r="M90" s="168"/>
      <c r="N90" s="102">
        <f t="shared" si="74"/>
        <v>0</v>
      </c>
      <c r="O90" s="168"/>
      <c r="P90" s="102">
        <f t="shared" si="75"/>
        <v>0</v>
      </c>
      <c r="Q90" s="144" t="str">
        <f t="shared" si="78"/>
        <v/>
      </c>
      <c r="R90" s="287" t="str">
        <f>IF(ISBLANK('Item List'!Y76),"",'Item List'!Y76)</f>
        <v/>
      </c>
      <c r="S90" s="287" t="str">
        <f>IF(ISBLANK('Item List'!Z76),"",'Item List'!Z76)</f>
        <v/>
      </c>
      <c r="T90" s="288">
        <f>IF(ISBLANK('Item List'!AA76),0,'Item List'!AA76)</f>
        <v>0</v>
      </c>
      <c r="U90" s="145">
        <f>IF(ISBLANK('Item List'!AB76),0,'Item List'!AB76)</f>
        <v>0</v>
      </c>
      <c r="V90" s="145">
        <f t="shared" si="62"/>
        <v>0</v>
      </c>
      <c r="W90" s="168"/>
      <c r="X90" s="102">
        <f t="shared" si="76"/>
        <v>0</v>
      </c>
      <c r="Y90" s="168"/>
      <c r="Z90" s="102">
        <f t="shared" si="76"/>
        <v>0</v>
      </c>
      <c r="AA90" s="168"/>
      <c r="AB90" s="102">
        <f t="shared" si="63"/>
        <v>0</v>
      </c>
      <c r="AC90" s="168"/>
      <c r="AD90" s="102">
        <f t="shared" si="64"/>
        <v>0</v>
      </c>
      <c r="AE90" s="144" t="str">
        <f t="shared" si="79"/>
        <v/>
      </c>
      <c r="AF90" s="287" t="str">
        <f>IF(ISBLANK('Item List'!AM76),"",'Item List'!AM76)</f>
        <v/>
      </c>
      <c r="AG90" s="287" t="str">
        <f>IF(ISBLANK('Item List'!AN76),"",'Item List'!AN76)</f>
        <v/>
      </c>
      <c r="AH90" s="288">
        <f>IF(ISBLANK('Item List'!AO76),0,'Item List'!AO76)</f>
        <v>0</v>
      </c>
      <c r="AI90" s="145">
        <f>IF(ISBLANK('Item List'!AP76),0,'Item List'!AP76)</f>
        <v>0</v>
      </c>
      <c r="AJ90" s="145">
        <f t="shared" si="65"/>
        <v>0</v>
      </c>
      <c r="AK90" s="168"/>
      <c r="AL90" s="102">
        <f t="shared" si="66"/>
        <v>0</v>
      </c>
      <c r="AM90" s="168"/>
      <c r="AN90" s="102">
        <f t="shared" si="67"/>
        <v>0</v>
      </c>
      <c r="AO90" s="168"/>
      <c r="AP90" s="102">
        <f t="shared" si="68"/>
        <v>0</v>
      </c>
      <c r="AQ90" s="168"/>
      <c r="AR90" s="102">
        <f t="shared" si="69"/>
        <v>0</v>
      </c>
      <c r="AS90" s="168"/>
      <c r="AT90" s="102">
        <f t="shared" si="70"/>
        <v>0</v>
      </c>
      <c r="AU90" s="168"/>
      <c r="AV90" s="102">
        <f t="shared" si="71"/>
        <v>0</v>
      </c>
    </row>
    <row r="91" spans="1:48" ht="24" customHeight="1" x14ac:dyDescent="0.2">
      <c r="A91" s="144" t="str">
        <f t="shared" si="77"/>
        <v/>
      </c>
      <c r="B91" s="287" t="str">
        <f>IF(ISBLANK('Item List'!B77),"",'Item List'!B77)</f>
        <v/>
      </c>
      <c r="C91" s="287" t="str">
        <f>IF(ISBLANK('Item List'!C77),"",'Item List'!C77)</f>
        <v/>
      </c>
      <c r="D91" s="288" t="e">
        <f>IF(ISBLANK('Item List'!#REF!),0,'Item List'!#REF!)</f>
        <v>#REF!</v>
      </c>
      <c r="E91" s="145">
        <f>IF(ISBLANK('Item List'!L77),0,'Item List'!L77)</f>
        <v>0</v>
      </c>
      <c r="F91" s="145">
        <f t="shared" si="60"/>
        <v>0</v>
      </c>
      <c r="G91" s="167"/>
      <c r="H91" s="102">
        <f t="shared" si="61"/>
        <v>0</v>
      </c>
      <c r="I91" s="168"/>
      <c r="J91" s="102">
        <f t="shared" si="72"/>
        <v>0</v>
      </c>
      <c r="K91" s="168"/>
      <c r="L91" s="102">
        <f t="shared" si="73"/>
        <v>0</v>
      </c>
      <c r="M91" s="168"/>
      <c r="N91" s="102">
        <f t="shared" si="74"/>
        <v>0</v>
      </c>
      <c r="O91" s="168"/>
      <c r="P91" s="102">
        <f t="shared" si="75"/>
        <v>0</v>
      </c>
      <c r="Q91" s="144" t="str">
        <f t="shared" si="78"/>
        <v/>
      </c>
      <c r="R91" s="287" t="str">
        <f>IF(ISBLANK('Item List'!Y77),"",'Item List'!Y77)</f>
        <v/>
      </c>
      <c r="S91" s="287" t="str">
        <f>IF(ISBLANK('Item List'!Z77),"",'Item List'!Z77)</f>
        <v/>
      </c>
      <c r="T91" s="288">
        <f>IF(ISBLANK('Item List'!AA77),0,'Item List'!AA77)</f>
        <v>0</v>
      </c>
      <c r="U91" s="145">
        <f>IF(ISBLANK('Item List'!AB77),0,'Item List'!AB77)</f>
        <v>0</v>
      </c>
      <c r="V91" s="145">
        <f t="shared" si="62"/>
        <v>0</v>
      </c>
      <c r="W91" s="168"/>
      <c r="X91" s="102">
        <f t="shared" si="76"/>
        <v>0</v>
      </c>
      <c r="Y91" s="168"/>
      <c r="Z91" s="102">
        <f t="shared" si="76"/>
        <v>0</v>
      </c>
      <c r="AA91" s="168"/>
      <c r="AB91" s="102">
        <f t="shared" si="63"/>
        <v>0</v>
      </c>
      <c r="AC91" s="168"/>
      <c r="AD91" s="102">
        <f t="shared" si="64"/>
        <v>0</v>
      </c>
      <c r="AE91" s="144" t="str">
        <f t="shared" si="79"/>
        <v/>
      </c>
      <c r="AF91" s="287" t="str">
        <f>IF(ISBLANK('Item List'!AM77),"",'Item List'!AM77)</f>
        <v/>
      </c>
      <c r="AG91" s="287" t="str">
        <f>IF(ISBLANK('Item List'!AN77),"",'Item List'!AN77)</f>
        <v/>
      </c>
      <c r="AH91" s="288">
        <f>IF(ISBLANK('Item List'!AO77),0,'Item List'!AO77)</f>
        <v>0</v>
      </c>
      <c r="AI91" s="145">
        <f>IF(ISBLANK('Item List'!AP77),0,'Item List'!AP77)</f>
        <v>0</v>
      </c>
      <c r="AJ91" s="145">
        <f t="shared" si="65"/>
        <v>0</v>
      </c>
      <c r="AK91" s="168"/>
      <c r="AL91" s="102">
        <f t="shared" si="66"/>
        <v>0</v>
      </c>
      <c r="AM91" s="168"/>
      <c r="AN91" s="102">
        <f t="shared" si="67"/>
        <v>0</v>
      </c>
      <c r="AO91" s="168"/>
      <c r="AP91" s="102">
        <f t="shared" si="68"/>
        <v>0</v>
      </c>
      <c r="AQ91" s="168"/>
      <c r="AR91" s="102">
        <f t="shared" si="69"/>
        <v>0</v>
      </c>
      <c r="AS91" s="168"/>
      <c r="AT91" s="102">
        <f t="shared" si="70"/>
        <v>0</v>
      </c>
      <c r="AU91" s="168"/>
      <c r="AV91" s="102">
        <f t="shared" si="71"/>
        <v>0</v>
      </c>
    </row>
    <row r="92" spans="1:48" ht="24" customHeight="1" x14ac:dyDescent="0.2">
      <c r="A92" s="144" t="str">
        <f t="shared" si="77"/>
        <v/>
      </c>
      <c r="B92" s="287" t="str">
        <f>IF(ISBLANK('Item List'!B78),"",'Item List'!B78)</f>
        <v/>
      </c>
      <c r="C92" s="287" t="str">
        <f>IF(ISBLANK('Item List'!C78),"",'Item List'!C78)</f>
        <v/>
      </c>
      <c r="D92" s="288" t="e">
        <f>IF(ISBLANK('Item List'!#REF!),0,'Item List'!#REF!)</f>
        <v>#REF!</v>
      </c>
      <c r="E92" s="145">
        <f>IF(ISBLANK('Item List'!L78),0,'Item List'!L78)</f>
        <v>0</v>
      </c>
      <c r="F92" s="145">
        <f t="shared" si="60"/>
        <v>0</v>
      </c>
      <c r="G92" s="167"/>
      <c r="H92" s="102">
        <f t="shared" si="61"/>
        <v>0</v>
      </c>
      <c r="I92" s="168"/>
      <c r="J92" s="102">
        <f t="shared" si="72"/>
        <v>0</v>
      </c>
      <c r="K92" s="168"/>
      <c r="L92" s="102">
        <f t="shared" si="73"/>
        <v>0</v>
      </c>
      <c r="M92" s="168"/>
      <c r="N92" s="102">
        <f t="shared" si="74"/>
        <v>0</v>
      </c>
      <c r="O92" s="168"/>
      <c r="P92" s="102">
        <f t="shared" si="75"/>
        <v>0</v>
      </c>
      <c r="Q92" s="144" t="str">
        <f t="shared" si="78"/>
        <v/>
      </c>
      <c r="R92" s="287" t="str">
        <f>IF(ISBLANK('Item List'!Y78),"",'Item List'!Y78)</f>
        <v/>
      </c>
      <c r="S92" s="287" t="str">
        <f>IF(ISBLANK('Item List'!Z78),"",'Item List'!Z78)</f>
        <v/>
      </c>
      <c r="T92" s="288">
        <f>IF(ISBLANK('Item List'!AA78),0,'Item List'!AA78)</f>
        <v>0</v>
      </c>
      <c r="U92" s="145">
        <f>IF(ISBLANK('Item List'!AB78),0,'Item List'!AB78)</f>
        <v>0</v>
      </c>
      <c r="V92" s="145">
        <f t="shared" si="62"/>
        <v>0</v>
      </c>
      <c r="W92" s="168"/>
      <c r="X92" s="102">
        <f t="shared" si="76"/>
        <v>0</v>
      </c>
      <c r="Y92" s="168"/>
      <c r="Z92" s="102">
        <f t="shared" si="76"/>
        <v>0</v>
      </c>
      <c r="AA92" s="168"/>
      <c r="AB92" s="102">
        <f t="shared" si="63"/>
        <v>0</v>
      </c>
      <c r="AC92" s="168"/>
      <c r="AD92" s="102">
        <f t="shared" si="64"/>
        <v>0</v>
      </c>
      <c r="AE92" s="144" t="str">
        <f t="shared" si="79"/>
        <v/>
      </c>
      <c r="AF92" s="287" t="str">
        <f>IF(ISBLANK('Item List'!AM78),"",'Item List'!AM78)</f>
        <v/>
      </c>
      <c r="AG92" s="287" t="str">
        <f>IF(ISBLANK('Item List'!AN78),"",'Item List'!AN78)</f>
        <v/>
      </c>
      <c r="AH92" s="288">
        <f>IF(ISBLANK('Item List'!AO78),0,'Item List'!AO78)</f>
        <v>0</v>
      </c>
      <c r="AI92" s="145">
        <f>IF(ISBLANK('Item List'!AP78),0,'Item List'!AP78)</f>
        <v>0</v>
      </c>
      <c r="AJ92" s="145">
        <f t="shared" si="65"/>
        <v>0</v>
      </c>
      <c r="AK92" s="168"/>
      <c r="AL92" s="102">
        <f t="shared" si="66"/>
        <v>0</v>
      </c>
      <c r="AM92" s="168"/>
      <c r="AN92" s="102">
        <f t="shared" si="67"/>
        <v>0</v>
      </c>
      <c r="AO92" s="168"/>
      <c r="AP92" s="102">
        <f t="shared" si="68"/>
        <v>0</v>
      </c>
      <c r="AQ92" s="168"/>
      <c r="AR92" s="102">
        <f t="shared" si="69"/>
        <v>0</v>
      </c>
      <c r="AS92" s="168"/>
      <c r="AT92" s="102">
        <f t="shared" si="70"/>
        <v>0</v>
      </c>
      <c r="AU92" s="168"/>
      <c r="AV92" s="102">
        <f t="shared" si="71"/>
        <v>0</v>
      </c>
    </row>
    <row r="93" spans="1:48" ht="24" customHeight="1" x14ac:dyDescent="0.2">
      <c r="A93" s="144" t="str">
        <f t="shared" si="77"/>
        <v/>
      </c>
      <c r="B93" s="287" t="str">
        <f>IF(ISBLANK('Item List'!B79),"",'Item List'!B79)</f>
        <v/>
      </c>
      <c r="C93" s="287" t="str">
        <f>IF(ISBLANK('Item List'!C79),"",'Item List'!C79)</f>
        <v/>
      </c>
      <c r="D93" s="288" t="e">
        <f>IF(ISBLANK('Item List'!#REF!),0,'Item List'!#REF!)</f>
        <v>#REF!</v>
      </c>
      <c r="E93" s="145">
        <f>IF(ISBLANK('Item List'!L79),0,'Item List'!L79)</f>
        <v>0</v>
      </c>
      <c r="F93" s="145">
        <f t="shared" si="60"/>
        <v>0</v>
      </c>
      <c r="G93" s="167"/>
      <c r="H93" s="102">
        <f t="shared" si="61"/>
        <v>0</v>
      </c>
      <c r="I93" s="168"/>
      <c r="J93" s="102">
        <f t="shared" si="72"/>
        <v>0</v>
      </c>
      <c r="K93" s="168"/>
      <c r="L93" s="102">
        <f t="shared" si="73"/>
        <v>0</v>
      </c>
      <c r="M93" s="168"/>
      <c r="N93" s="102">
        <f t="shared" si="74"/>
        <v>0</v>
      </c>
      <c r="O93" s="168"/>
      <c r="P93" s="102">
        <f t="shared" si="75"/>
        <v>0</v>
      </c>
      <c r="Q93" s="144" t="str">
        <f t="shared" si="78"/>
        <v/>
      </c>
      <c r="R93" s="287" t="str">
        <f>IF(ISBLANK('Item List'!Y79),"",'Item List'!Y79)</f>
        <v/>
      </c>
      <c r="S93" s="287" t="str">
        <f>IF(ISBLANK('Item List'!Z79),"",'Item List'!Z79)</f>
        <v/>
      </c>
      <c r="T93" s="288">
        <f>IF(ISBLANK('Item List'!AA79),0,'Item List'!AA79)</f>
        <v>0</v>
      </c>
      <c r="U93" s="145">
        <f>IF(ISBLANK('Item List'!AB79),0,'Item List'!AB79)</f>
        <v>0</v>
      </c>
      <c r="V93" s="145">
        <f t="shared" si="62"/>
        <v>0</v>
      </c>
      <c r="W93" s="168"/>
      <c r="X93" s="102">
        <f t="shared" si="76"/>
        <v>0</v>
      </c>
      <c r="Y93" s="168"/>
      <c r="Z93" s="102">
        <f t="shared" si="76"/>
        <v>0</v>
      </c>
      <c r="AA93" s="168"/>
      <c r="AB93" s="102">
        <f t="shared" si="63"/>
        <v>0</v>
      </c>
      <c r="AC93" s="168"/>
      <c r="AD93" s="102">
        <f t="shared" si="64"/>
        <v>0</v>
      </c>
      <c r="AE93" s="144" t="str">
        <f t="shared" si="79"/>
        <v/>
      </c>
      <c r="AF93" s="287" t="str">
        <f>IF(ISBLANK('Item List'!AM79),"",'Item List'!AM79)</f>
        <v/>
      </c>
      <c r="AG93" s="287" t="str">
        <f>IF(ISBLANK('Item List'!AN79),"",'Item List'!AN79)</f>
        <v/>
      </c>
      <c r="AH93" s="288">
        <f>IF(ISBLANK('Item List'!AO79),0,'Item List'!AO79)</f>
        <v>0</v>
      </c>
      <c r="AI93" s="145">
        <f>IF(ISBLANK('Item List'!AP79),0,'Item List'!AP79)</f>
        <v>0</v>
      </c>
      <c r="AJ93" s="145">
        <f t="shared" si="65"/>
        <v>0</v>
      </c>
      <c r="AK93" s="168"/>
      <c r="AL93" s="102">
        <f t="shared" si="66"/>
        <v>0</v>
      </c>
      <c r="AM93" s="168"/>
      <c r="AN93" s="102">
        <f t="shared" si="67"/>
        <v>0</v>
      </c>
      <c r="AO93" s="168"/>
      <c r="AP93" s="102">
        <f t="shared" si="68"/>
        <v>0</v>
      </c>
      <c r="AQ93" s="168"/>
      <c r="AR93" s="102">
        <f t="shared" si="69"/>
        <v>0</v>
      </c>
      <c r="AS93" s="168"/>
      <c r="AT93" s="102">
        <f t="shared" si="70"/>
        <v>0</v>
      </c>
      <c r="AU93" s="168"/>
      <c r="AV93" s="102">
        <f t="shared" si="71"/>
        <v>0</v>
      </c>
    </row>
    <row r="94" spans="1:48" ht="24" customHeight="1" x14ac:dyDescent="0.2">
      <c r="A94" s="144" t="str">
        <f t="shared" si="77"/>
        <v/>
      </c>
      <c r="B94" s="287" t="str">
        <f>IF(ISBLANK('Item List'!B80),"",'Item List'!B80)</f>
        <v/>
      </c>
      <c r="C94" s="287" t="str">
        <f>IF(ISBLANK('Item List'!C80),"",'Item List'!C80)</f>
        <v/>
      </c>
      <c r="D94" s="288" t="e">
        <f>IF(ISBLANK('Item List'!#REF!),0,'Item List'!#REF!)</f>
        <v>#REF!</v>
      </c>
      <c r="E94" s="145">
        <f>IF(ISBLANK('Item List'!L80),0,'Item List'!L80)</f>
        <v>0</v>
      </c>
      <c r="F94" s="145">
        <f t="shared" si="60"/>
        <v>0</v>
      </c>
      <c r="G94" s="167"/>
      <c r="H94" s="102">
        <f t="shared" si="61"/>
        <v>0</v>
      </c>
      <c r="I94" s="169"/>
      <c r="J94" s="102">
        <f t="shared" si="72"/>
        <v>0</v>
      </c>
      <c r="K94" s="169"/>
      <c r="L94" s="102">
        <f t="shared" si="73"/>
        <v>0</v>
      </c>
      <c r="M94" s="169"/>
      <c r="N94" s="102">
        <f t="shared" si="74"/>
        <v>0</v>
      </c>
      <c r="O94" s="169"/>
      <c r="P94" s="102">
        <f t="shared" si="75"/>
        <v>0</v>
      </c>
      <c r="Q94" s="144" t="str">
        <f t="shared" si="78"/>
        <v/>
      </c>
      <c r="R94" s="287" t="str">
        <f>IF(ISBLANK('Item List'!Y80),"",'Item List'!Y80)</f>
        <v/>
      </c>
      <c r="S94" s="287" t="str">
        <f>IF(ISBLANK('Item List'!Z80),"",'Item List'!Z80)</f>
        <v/>
      </c>
      <c r="T94" s="288">
        <f>IF(ISBLANK('Item List'!AA80),0,'Item List'!AA80)</f>
        <v>0</v>
      </c>
      <c r="U94" s="145">
        <f>IF(ISBLANK('Item List'!AB80),0,'Item List'!AB80)</f>
        <v>0</v>
      </c>
      <c r="V94" s="145">
        <f t="shared" si="62"/>
        <v>0</v>
      </c>
      <c r="W94" s="169"/>
      <c r="X94" s="102">
        <f t="shared" si="76"/>
        <v>0</v>
      </c>
      <c r="Y94" s="169"/>
      <c r="Z94" s="102">
        <f t="shared" si="76"/>
        <v>0</v>
      </c>
      <c r="AA94" s="169"/>
      <c r="AB94" s="102">
        <f t="shared" si="63"/>
        <v>0</v>
      </c>
      <c r="AC94" s="169"/>
      <c r="AD94" s="102">
        <f t="shared" si="64"/>
        <v>0</v>
      </c>
      <c r="AE94" s="144" t="str">
        <f t="shared" si="79"/>
        <v/>
      </c>
      <c r="AF94" s="287" t="str">
        <f>IF(ISBLANK('Item List'!AM80),"",'Item List'!AM80)</f>
        <v/>
      </c>
      <c r="AG94" s="287" t="str">
        <f>IF(ISBLANK('Item List'!AN80),"",'Item List'!AN80)</f>
        <v/>
      </c>
      <c r="AH94" s="288">
        <f>IF(ISBLANK('Item List'!AO80),0,'Item List'!AO80)</f>
        <v>0</v>
      </c>
      <c r="AI94" s="145">
        <f>IF(ISBLANK('Item List'!AP80),0,'Item List'!AP80)</f>
        <v>0</v>
      </c>
      <c r="AJ94" s="145">
        <f t="shared" si="65"/>
        <v>0</v>
      </c>
      <c r="AK94" s="169"/>
      <c r="AL94" s="102">
        <f t="shared" si="66"/>
        <v>0</v>
      </c>
      <c r="AM94" s="169"/>
      <c r="AN94" s="102">
        <f t="shared" si="67"/>
        <v>0</v>
      </c>
      <c r="AO94" s="169"/>
      <c r="AP94" s="102">
        <f t="shared" si="68"/>
        <v>0</v>
      </c>
      <c r="AQ94" s="169"/>
      <c r="AR94" s="102">
        <f t="shared" si="69"/>
        <v>0</v>
      </c>
      <c r="AS94" s="169"/>
      <c r="AT94" s="102">
        <f t="shared" si="70"/>
        <v>0</v>
      </c>
      <c r="AU94" s="169"/>
      <c r="AV94" s="102">
        <f t="shared" si="71"/>
        <v>0</v>
      </c>
    </row>
    <row r="95" spans="1:48" ht="24" customHeight="1" x14ac:dyDescent="0.2">
      <c r="A95" s="144" t="str">
        <f t="shared" si="77"/>
        <v/>
      </c>
      <c r="B95" s="287" t="str">
        <f>IF(ISBLANK('Item List'!B81),"",'Item List'!B81)</f>
        <v/>
      </c>
      <c r="C95" s="287" t="str">
        <f>IF(ISBLANK('Item List'!C81),"",'Item List'!C81)</f>
        <v/>
      </c>
      <c r="D95" s="288" t="e">
        <f>IF(ISBLANK('Item List'!#REF!),0,'Item List'!#REF!)</f>
        <v>#REF!</v>
      </c>
      <c r="E95" s="145">
        <f>IF(ISBLANK('Item List'!L81),0,'Item List'!L81)</f>
        <v>0</v>
      </c>
      <c r="F95" s="145">
        <f t="shared" si="60"/>
        <v>0</v>
      </c>
      <c r="G95" s="167"/>
      <c r="H95" s="102">
        <f t="shared" si="61"/>
        <v>0</v>
      </c>
      <c r="I95" s="169"/>
      <c r="J95" s="102">
        <f t="shared" si="72"/>
        <v>0</v>
      </c>
      <c r="K95" s="169"/>
      <c r="L95" s="102">
        <f t="shared" si="73"/>
        <v>0</v>
      </c>
      <c r="M95" s="169"/>
      <c r="N95" s="102">
        <f t="shared" si="74"/>
        <v>0</v>
      </c>
      <c r="O95" s="169"/>
      <c r="P95" s="102">
        <f t="shared" si="75"/>
        <v>0</v>
      </c>
      <c r="Q95" s="144" t="str">
        <f t="shared" si="78"/>
        <v/>
      </c>
      <c r="R95" s="287" t="str">
        <f>IF(ISBLANK('Item List'!Y81),"",'Item List'!Y81)</f>
        <v/>
      </c>
      <c r="S95" s="287" t="str">
        <f>IF(ISBLANK('Item List'!Z81),"",'Item List'!Z81)</f>
        <v/>
      </c>
      <c r="T95" s="288">
        <f>IF(ISBLANK('Item List'!AA81),0,'Item List'!AA81)</f>
        <v>0</v>
      </c>
      <c r="U95" s="145">
        <f>IF(ISBLANK('Item List'!AB81),0,'Item List'!AB81)</f>
        <v>0</v>
      </c>
      <c r="V95" s="145">
        <f t="shared" si="62"/>
        <v>0</v>
      </c>
      <c r="W95" s="169"/>
      <c r="X95" s="102">
        <f t="shared" si="76"/>
        <v>0</v>
      </c>
      <c r="Y95" s="169"/>
      <c r="Z95" s="102">
        <f t="shared" si="76"/>
        <v>0</v>
      </c>
      <c r="AA95" s="169"/>
      <c r="AB95" s="102">
        <f t="shared" si="63"/>
        <v>0</v>
      </c>
      <c r="AC95" s="169"/>
      <c r="AD95" s="102">
        <f t="shared" si="64"/>
        <v>0</v>
      </c>
      <c r="AE95" s="144" t="str">
        <f t="shared" si="79"/>
        <v/>
      </c>
      <c r="AF95" s="287" t="str">
        <f>IF(ISBLANK('Item List'!AM81),"",'Item List'!AM81)</f>
        <v/>
      </c>
      <c r="AG95" s="287" t="str">
        <f>IF(ISBLANK('Item List'!AN81),"",'Item List'!AN81)</f>
        <v/>
      </c>
      <c r="AH95" s="288">
        <f>IF(ISBLANK('Item List'!AO81),0,'Item List'!AO81)</f>
        <v>0</v>
      </c>
      <c r="AI95" s="145">
        <f>IF(ISBLANK('Item List'!AP81),0,'Item List'!AP81)</f>
        <v>0</v>
      </c>
      <c r="AJ95" s="145">
        <f t="shared" si="65"/>
        <v>0</v>
      </c>
      <c r="AK95" s="169"/>
      <c r="AL95" s="102">
        <f t="shared" si="66"/>
        <v>0</v>
      </c>
      <c r="AM95" s="169"/>
      <c r="AN95" s="102">
        <f t="shared" si="67"/>
        <v>0</v>
      </c>
      <c r="AO95" s="169"/>
      <c r="AP95" s="102">
        <f t="shared" si="68"/>
        <v>0</v>
      </c>
      <c r="AQ95" s="169"/>
      <c r="AR95" s="102">
        <f t="shared" si="69"/>
        <v>0</v>
      </c>
      <c r="AS95" s="169"/>
      <c r="AT95" s="102">
        <f t="shared" si="70"/>
        <v>0</v>
      </c>
      <c r="AU95" s="169"/>
      <c r="AV95" s="102">
        <f t="shared" si="71"/>
        <v>0</v>
      </c>
    </row>
    <row r="96" spans="1:48" ht="24" customHeight="1" x14ac:dyDescent="0.2">
      <c r="A96" s="144" t="str">
        <f t="shared" si="77"/>
        <v/>
      </c>
      <c r="B96" s="287" t="str">
        <f>IF(ISBLANK('Item List'!B82),"",'Item List'!B82)</f>
        <v/>
      </c>
      <c r="C96" s="287" t="str">
        <f>IF(ISBLANK('Item List'!C82),"",'Item List'!C82)</f>
        <v/>
      </c>
      <c r="D96" s="288" t="e">
        <f>IF(ISBLANK('Item List'!#REF!),0,'Item List'!#REF!)</f>
        <v>#REF!</v>
      </c>
      <c r="E96" s="145">
        <f>IF(ISBLANK('Item List'!L82),0,'Item List'!L82)</f>
        <v>0</v>
      </c>
      <c r="F96" s="145">
        <f t="shared" si="60"/>
        <v>0</v>
      </c>
      <c r="G96" s="167"/>
      <c r="H96" s="102">
        <f t="shared" si="61"/>
        <v>0</v>
      </c>
      <c r="I96" s="169"/>
      <c r="J96" s="102">
        <f t="shared" si="72"/>
        <v>0</v>
      </c>
      <c r="K96" s="169"/>
      <c r="L96" s="102">
        <f t="shared" si="73"/>
        <v>0</v>
      </c>
      <c r="M96" s="169"/>
      <c r="N96" s="102">
        <f t="shared" si="74"/>
        <v>0</v>
      </c>
      <c r="O96" s="169"/>
      <c r="P96" s="102">
        <f t="shared" si="75"/>
        <v>0</v>
      </c>
      <c r="Q96" s="144" t="str">
        <f t="shared" si="78"/>
        <v/>
      </c>
      <c r="R96" s="287" t="str">
        <f>IF(ISBLANK('Item List'!Y82),"",'Item List'!Y82)</f>
        <v/>
      </c>
      <c r="S96" s="287" t="str">
        <f>IF(ISBLANK('Item List'!Z82),"",'Item List'!Z82)</f>
        <v/>
      </c>
      <c r="T96" s="288">
        <f>IF(ISBLANK('Item List'!AA82),0,'Item List'!AA82)</f>
        <v>0</v>
      </c>
      <c r="U96" s="145">
        <f>IF(ISBLANK('Item List'!AB82),0,'Item List'!AB82)</f>
        <v>0</v>
      </c>
      <c r="V96" s="145">
        <f t="shared" si="62"/>
        <v>0</v>
      </c>
      <c r="W96" s="169"/>
      <c r="X96" s="102">
        <f t="shared" si="76"/>
        <v>0</v>
      </c>
      <c r="Y96" s="169"/>
      <c r="Z96" s="102">
        <f t="shared" si="76"/>
        <v>0</v>
      </c>
      <c r="AA96" s="169"/>
      <c r="AB96" s="102">
        <f t="shared" si="63"/>
        <v>0</v>
      </c>
      <c r="AC96" s="169"/>
      <c r="AD96" s="102">
        <f t="shared" si="64"/>
        <v>0</v>
      </c>
      <c r="AE96" s="144" t="str">
        <f t="shared" si="79"/>
        <v/>
      </c>
      <c r="AF96" s="287" t="str">
        <f>IF(ISBLANK('Item List'!AM82),"",'Item List'!AM82)</f>
        <v/>
      </c>
      <c r="AG96" s="287" t="str">
        <f>IF(ISBLANK('Item List'!AN82),"",'Item List'!AN82)</f>
        <v/>
      </c>
      <c r="AH96" s="288">
        <f>IF(ISBLANK('Item List'!AO82),0,'Item List'!AO82)</f>
        <v>0</v>
      </c>
      <c r="AI96" s="145">
        <f>IF(ISBLANK('Item List'!AP82),0,'Item List'!AP82)</f>
        <v>0</v>
      </c>
      <c r="AJ96" s="145">
        <f t="shared" si="65"/>
        <v>0</v>
      </c>
      <c r="AK96" s="169"/>
      <c r="AL96" s="102">
        <f t="shared" si="66"/>
        <v>0</v>
      </c>
      <c r="AM96" s="169"/>
      <c r="AN96" s="102">
        <f t="shared" si="67"/>
        <v>0</v>
      </c>
      <c r="AO96" s="169"/>
      <c r="AP96" s="102">
        <f t="shared" si="68"/>
        <v>0</v>
      </c>
      <c r="AQ96" s="169"/>
      <c r="AR96" s="102">
        <f t="shared" si="69"/>
        <v>0</v>
      </c>
      <c r="AS96" s="169"/>
      <c r="AT96" s="102">
        <f t="shared" si="70"/>
        <v>0</v>
      </c>
      <c r="AU96" s="169"/>
      <c r="AV96" s="102">
        <f t="shared" si="71"/>
        <v>0</v>
      </c>
    </row>
    <row r="97" spans="1:48" ht="24" customHeight="1" x14ac:dyDescent="0.2">
      <c r="A97" s="144" t="str">
        <f t="shared" si="77"/>
        <v/>
      </c>
      <c r="B97" s="287" t="str">
        <f>IF(ISBLANK('Item List'!B83),"",'Item List'!B83)</f>
        <v/>
      </c>
      <c r="C97" s="287" t="str">
        <f>IF(ISBLANK('Item List'!C83),"",'Item List'!C83)</f>
        <v/>
      </c>
      <c r="D97" s="288" t="e">
        <f>IF(ISBLANK('Item List'!#REF!),0,'Item List'!#REF!)</f>
        <v>#REF!</v>
      </c>
      <c r="E97" s="145">
        <f>IF(ISBLANK('Item List'!L83),0,'Item List'!L83)</f>
        <v>0</v>
      </c>
      <c r="F97" s="145">
        <f t="shared" si="60"/>
        <v>0</v>
      </c>
      <c r="G97" s="167"/>
      <c r="H97" s="102">
        <f t="shared" si="61"/>
        <v>0</v>
      </c>
      <c r="I97" s="169"/>
      <c r="J97" s="102">
        <f t="shared" si="72"/>
        <v>0</v>
      </c>
      <c r="K97" s="169"/>
      <c r="L97" s="102">
        <f t="shared" si="73"/>
        <v>0</v>
      </c>
      <c r="M97" s="169"/>
      <c r="N97" s="102">
        <f t="shared" si="74"/>
        <v>0</v>
      </c>
      <c r="O97" s="169"/>
      <c r="P97" s="102">
        <f t="shared" si="75"/>
        <v>0</v>
      </c>
      <c r="Q97" s="144" t="str">
        <f t="shared" si="78"/>
        <v/>
      </c>
      <c r="R97" s="287" t="str">
        <f>IF(ISBLANK('Item List'!Y83),"",'Item List'!Y83)</f>
        <v/>
      </c>
      <c r="S97" s="287" t="str">
        <f>IF(ISBLANK('Item List'!Z83),"",'Item List'!Z83)</f>
        <v/>
      </c>
      <c r="T97" s="288">
        <f>IF(ISBLANK('Item List'!AA83),0,'Item List'!AA83)</f>
        <v>0</v>
      </c>
      <c r="U97" s="145">
        <f>IF(ISBLANK('Item List'!AB83),0,'Item List'!AB83)</f>
        <v>0</v>
      </c>
      <c r="V97" s="145">
        <f t="shared" si="62"/>
        <v>0</v>
      </c>
      <c r="W97" s="169"/>
      <c r="X97" s="102">
        <f t="shared" si="76"/>
        <v>0</v>
      </c>
      <c r="Y97" s="169"/>
      <c r="Z97" s="102">
        <f t="shared" si="76"/>
        <v>0</v>
      </c>
      <c r="AA97" s="169"/>
      <c r="AB97" s="102">
        <f t="shared" si="63"/>
        <v>0</v>
      </c>
      <c r="AC97" s="169"/>
      <c r="AD97" s="102">
        <f t="shared" si="64"/>
        <v>0</v>
      </c>
      <c r="AE97" s="144" t="str">
        <f t="shared" si="79"/>
        <v/>
      </c>
      <c r="AF97" s="287" t="str">
        <f>IF(ISBLANK('Item List'!AM83),"",'Item List'!AM83)</f>
        <v/>
      </c>
      <c r="AG97" s="287" t="str">
        <f>IF(ISBLANK('Item List'!AN83),"",'Item List'!AN83)</f>
        <v/>
      </c>
      <c r="AH97" s="288">
        <f>IF(ISBLANK('Item List'!AO83),0,'Item List'!AO83)</f>
        <v>0</v>
      </c>
      <c r="AI97" s="145">
        <f>IF(ISBLANK('Item List'!AP83),0,'Item List'!AP83)</f>
        <v>0</v>
      </c>
      <c r="AJ97" s="145">
        <f t="shared" si="65"/>
        <v>0</v>
      </c>
      <c r="AK97" s="169"/>
      <c r="AL97" s="102">
        <f t="shared" si="66"/>
        <v>0</v>
      </c>
      <c r="AM97" s="169"/>
      <c r="AN97" s="102">
        <f t="shared" si="67"/>
        <v>0</v>
      </c>
      <c r="AO97" s="169"/>
      <c r="AP97" s="102">
        <f t="shared" si="68"/>
        <v>0</v>
      </c>
      <c r="AQ97" s="169"/>
      <c r="AR97" s="102">
        <f t="shared" si="69"/>
        <v>0</v>
      </c>
      <c r="AS97" s="169"/>
      <c r="AT97" s="102">
        <f t="shared" si="70"/>
        <v>0</v>
      </c>
      <c r="AU97" s="169"/>
      <c r="AV97" s="102">
        <f t="shared" si="71"/>
        <v>0</v>
      </c>
    </row>
    <row r="98" spans="1:48" ht="24" customHeight="1" x14ac:dyDescent="0.2">
      <c r="A98" s="144" t="str">
        <f t="shared" si="77"/>
        <v/>
      </c>
      <c r="B98" s="287" t="str">
        <f>IF(ISBLANK('Item List'!B84),"",'Item List'!B84)</f>
        <v/>
      </c>
      <c r="C98" s="287" t="str">
        <f>IF(ISBLANK('Item List'!C84),"",'Item List'!C84)</f>
        <v/>
      </c>
      <c r="D98" s="288" t="e">
        <f>IF(ISBLANK('Item List'!#REF!),0,'Item List'!#REF!)</f>
        <v>#REF!</v>
      </c>
      <c r="E98" s="145">
        <f>IF(ISBLANK('Item List'!L84),0,'Item List'!L84)</f>
        <v>0</v>
      </c>
      <c r="F98" s="145">
        <f t="shared" si="60"/>
        <v>0</v>
      </c>
      <c r="G98" s="167"/>
      <c r="H98" s="102">
        <f t="shared" si="61"/>
        <v>0</v>
      </c>
      <c r="I98" s="169"/>
      <c r="J98" s="102">
        <f t="shared" si="72"/>
        <v>0</v>
      </c>
      <c r="K98" s="169"/>
      <c r="L98" s="102">
        <f t="shared" si="73"/>
        <v>0</v>
      </c>
      <c r="M98" s="169"/>
      <c r="N98" s="102">
        <f t="shared" si="74"/>
        <v>0</v>
      </c>
      <c r="O98" s="169"/>
      <c r="P98" s="102">
        <f t="shared" si="75"/>
        <v>0</v>
      </c>
      <c r="Q98" s="144" t="str">
        <f t="shared" si="78"/>
        <v/>
      </c>
      <c r="R98" s="287" t="str">
        <f>IF(ISBLANK('Item List'!Y84),"",'Item List'!Y84)</f>
        <v/>
      </c>
      <c r="S98" s="287" t="str">
        <f>IF(ISBLANK('Item List'!Z84),"",'Item List'!Z84)</f>
        <v/>
      </c>
      <c r="T98" s="288">
        <f>IF(ISBLANK('Item List'!AA84),0,'Item List'!AA84)</f>
        <v>0</v>
      </c>
      <c r="U98" s="145">
        <f>IF(ISBLANK('Item List'!AB84),0,'Item List'!AB84)</f>
        <v>0</v>
      </c>
      <c r="V98" s="145">
        <f t="shared" si="62"/>
        <v>0</v>
      </c>
      <c r="W98" s="169"/>
      <c r="X98" s="102">
        <f t="shared" si="76"/>
        <v>0</v>
      </c>
      <c r="Y98" s="169"/>
      <c r="Z98" s="102">
        <f t="shared" si="76"/>
        <v>0</v>
      </c>
      <c r="AA98" s="169"/>
      <c r="AB98" s="102">
        <f t="shared" si="63"/>
        <v>0</v>
      </c>
      <c r="AC98" s="169"/>
      <c r="AD98" s="102">
        <f t="shared" si="64"/>
        <v>0</v>
      </c>
      <c r="AE98" s="144" t="str">
        <f t="shared" si="79"/>
        <v/>
      </c>
      <c r="AF98" s="287" t="str">
        <f>IF(ISBLANK('Item List'!AM84),"",'Item List'!AM84)</f>
        <v/>
      </c>
      <c r="AG98" s="287" t="str">
        <f>IF(ISBLANK('Item List'!AN84),"",'Item List'!AN84)</f>
        <v/>
      </c>
      <c r="AH98" s="288">
        <f>IF(ISBLANK('Item List'!AO84),0,'Item List'!AO84)</f>
        <v>0</v>
      </c>
      <c r="AI98" s="145">
        <f>IF(ISBLANK('Item List'!AP84),0,'Item List'!AP84)</f>
        <v>0</v>
      </c>
      <c r="AJ98" s="145">
        <f t="shared" si="65"/>
        <v>0</v>
      </c>
      <c r="AK98" s="169"/>
      <c r="AL98" s="102">
        <f t="shared" si="66"/>
        <v>0</v>
      </c>
      <c r="AM98" s="169"/>
      <c r="AN98" s="102">
        <f t="shared" si="67"/>
        <v>0</v>
      </c>
      <c r="AO98" s="169"/>
      <c r="AP98" s="102">
        <f t="shared" si="68"/>
        <v>0</v>
      </c>
      <c r="AQ98" s="169"/>
      <c r="AR98" s="102">
        <f t="shared" si="69"/>
        <v>0</v>
      </c>
      <c r="AS98" s="169"/>
      <c r="AT98" s="102">
        <f t="shared" si="70"/>
        <v>0</v>
      </c>
      <c r="AU98" s="169"/>
      <c r="AV98" s="102">
        <f t="shared" si="71"/>
        <v>0</v>
      </c>
    </row>
    <row r="99" spans="1:48" ht="24" customHeight="1" x14ac:dyDescent="0.2">
      <c r="A99" s="144" t="str">
        <f t="shared" si="77"/>
        <v/>
      </c>
      <c r="B99" s="287" t="str">
        <f>IF(ISBLANK('Item List'!B85),"",'Item List'!B85)</f>
        <v/>
      </c>
      <c r="C99" s="287" t="str">
        <f>IF(ISBLANK('Item List'!C85),"",'Item List'!C85)</f>
        <v/>
      </c>
      <c r="D99" s="288" t="e">
        <f>IF(ISBLANK('Item List'!#REF!),0,'Item List'!#REF!)</f>
        <v>#REF!</v>
      </c>
      <c r="E99" s="145">
        <f>IF(ISBLANK('Item List'!L85),0,'Item List'!L85)</f>
        <v>0</v>
      </c>
      <c r="F99" s="145">
        <f t="shared" si="60"/>
        <v>0</v>
      </c>
      <c r="G99" s="167"/>
      <c r="H99" s="102">
        <f t="shared" si="61"/>
        <v>0</v>
      </c>
      <c r="I99" s="169"/>
      <c r="J99" s="102">
        <f t="shared" si="72"/>
        <v>0</v>
      </c>
      <c r="K99" s="169"/>
      <c r="L99" s="102">
        <f t="shared" si="73"/>
        <v>0</v>
      </c>
      <c r="M99" s="169"/>
      <c r="N99" s="102">
        <f t="shared" si="74"/>
        <v>0</v>
      </c>
      <c r="O99" s="169"/>
      <c r="P99" s="102">
        <f t="shared" si="75"/>
        <v>0</v>
      </c>
      <c r="Q99" s="144" t="str">
        <f t="shared" si="78"/>
        <v/>
      </c>
      <c r="R99" s="287" t="str">
        <f>IF(ISBLANK('Item List'!Y85),"",'Item List'!Y85)</f>
        <v/>
      </c>
      <c r="S99" s="287" t="str">
        <f>IF(ISBLANK('Item List'!Z85),"",'Item List'!Z85)</f>
        <v/>
      </c>
      <c r="T99" s="288">
        <f>IF(ISBLANK('Item List'!AA85),0,'Item List'!AA85)</f>
        <v>0</v>
      </c>
      <c r="U99" s="145">
        <f>IF(ISBLANK('Item List'!AB85),0,'Item List'!AB85)</f>
        <v>0</v>
      </c>
      <c r="V99" s="145">
        <f t="shared" si="62"/>
        <v>0</v>
      </c>
      <c r="W99" s="169"/>
      <c r="X99" s="102">
        <f t="shared" si="76"/>
        <v>0</v>
      </c>
      <c r="Y99" s="169"/>
      <c r="Z99" s="102">
        <f t="shared" si="76"/>
        <v>0</v>
      </c>
      <c r="AA99" s="169"/>
      <c r="AB99" s="102">
        <f t="shared" si="63"/>
        <v>0</v>
      </c>
      <c r="AC99" s="169"/>
      <c r="AD99" s="102">
        <f t="shared" si="64"/>
        <v>0</v>
      </c>
      <c r="AE99" s="144" t="str">
        <f t="shared" si="79"/>
        <v/>
      </c>
      <c r="AF99" s="287" t="str">
        <f>IF(ISBLANK('Item List'!AM85),"",'Item List'!AM85)</f>
        <v/>
      </c>
      <c r="AG99" s="287" t="str">
        <f>IF(ISBLANK('Item List'!AN85),"",'Item List'!AN85)</f>
        <v/>
      </c>
      <c r="AH99" s="288">
        <f>IF(ISBLANK('Item List'!AO85),0,'Item List'!AO85)</f>
        <v>0</v>
      </c>
      <c r="AI99" s="145">
        <f>IF(ISBLANK('Item List'!AP85),0,'Item List'!AP85)</f>
        <v>0</v>
      </c>
      <c r="AJ99" s="145">
        <f t="shared" si="65"/>
        <v>0</v>
      </c>
      <c r="AK99" s="169"/>
      <c r="AL99" s="102">
        <f t="shared" si="66"/>
        <v>0</v>
      </c>
      <c r="AM99" s="169"/>
      <c r="AN99" s="102">
        <f t="shared" si="67"/>
        <v>0</v>
      </c>
      <c r="AO99" s="169"/>
      <c r="AP99" s="102">
        <f t="shared" si="68"/>
        <v>0</v>
      </c>
      <c r="AQ99" s="169"/>
      <c r="AR99" s="102">
        <f t="shared" si="69"/>
        <v>0</v>
      </c>
      <c r="AS99" s="169"/>
      <c r="AT99" s="102">
        <f t="shared" si="70"/>
        <v>0</v>
      </c>
      <c r="AU99" s="169"/>
      <c r="AV99" s="102">
        <f t="shared" si="71"/>
        <v>0</v>
      </c>
    </row>
    <row r="100" spans="1:48" ht="24" customHeight="1" x14ac:dyDescent="0.2">
      <c r="A100" s="144" t="str">
        <f t="shared" si="77"/>
        <v/>
      </c>
      <c r="B100" s="287" t="str">
        <f>IF(ISBLANK('Item List'!B86),"",'Item List'!B86)</f>
        <v/>
      </c>
      <c r="C100" s="287" t="str">
        <f>IF(ISBLANK('Item List'!C86),"",'Item List'!C86)</f>
        <v/>
      </c>
      <c r="D100" s="288" t="e">
        <f>IF(ISBLANK('Item List'!#REF!),0,'Item List'!#REF!)</f>
        <v>#REF!</v>
      </c>
      <c r="E100" s="145">
        <f>IF(ISBLANK('Item List'!L86),0,'Item List'!L86)</f>
        <v>0</v>
      </c>
      <c r="F100" s="145">
        <f t="shared" si="60"/>
        <v>0</v>
      </c>
      <c r="G100" s="167"/>
      <c r="H100" s="102">
        <f t="shared" si="61"/>
        <v>0</v>
      </c>
      <c r="I100" s="169"/>
      <c r="J100" s="102">
        <f t="shared" si="72"/>
        <v>0</v>
      </c>
      <c r="K100" s="169"/>
      <c r="L100" s="102">
        <f t="shared" si="73"/>
        <v>0</v>
      </c>
      <c r="M100" s="169"/>
      <c r="N100" s="102">
        <f t="shared" si="74"/>
        <v>0</v>
      </c>
      <c r="O100" s="169"/>
      <c r="P100" s="102">
        <f t="shared" si="75"/>
        <v>0</v>
      </c>
      <c r="Q100" s="144" t="str">
        <f t="shared" si="78"/>
        <v/>
      </c>
      <c r="R100" s="287" t="str">
        <f>IF(ISBLANK('Item List'!Y86),"",'Item List'!Y86)</f>
        <v/>
      </c>
      <c r="S100" s="287" t="str">
        <f>IF(ISBLANK('Item List'!Z86),"",'Item List'!Z86)</f>
        <v/>
      </c>
      <c r="T100" s="288">
        <f>IF(ISBLANK('Item List'!AA86),0,'Item List'!AA86)</f>
        <v>0</v>
      </c>
      <c r="U100" s="145">
        <f>IF(ISBLANK('Item List'!AB86),0,'Item List'!AB86)</f>
        <v>0</v>
      </c>
      <c r="V100" s="145">
        <f t="shared" si="62"/>
        <v>0</v>
      </c>
      <c r="W100" s="169"/>
      <c r="X100" s="102">
        <f t="shared" si="76"/>
        <v>0</v>
      </c>
      <c r="Y100" s="169"/>
      <c r="Z100" s="102">
        <f t="shared" si="76"/>
        <v>0</v>
      </c>
      <c r="AA100" s="169"/>
      <c r="AB100" s="102">
        <f t="shared" si="63"/>
        <v>0</v>
      </c>
      <c r="AC100" s="169"/>
      <c r="AD100" s="102">
        <f t="shared" si="64"/>
        <v>0</v>
      </c>
      <c r="AE100" s="144" t="str">
        <f t="shared" si="79"/>
        <v/>
      </c>
      <c r="AF100" s="287" t="str">
        <f>IF(ISBLANK('Item List'!AM86),"",'Item List'!AM86)</f>
        <v/>
      </c>
      <c r="AG100" s="287" t="str">
        <f>IF(ISBLANK('Item List'!AN86),"",'Item List'!AN86)</f>
        <v/>
      </c>
      <c r="AH100" s="288">
        <f>IF(ISBLANK('Item List'!AO86),0,'Item List'!AO86)</f>
        <v>0</v>
      </c>
      <c r="AI100" s="145">
        <f>IF(ISBLANK('Item List'!AP86),0,'Item List'!AP86)</f>
        <v>0</v>
      </c>
      <c r="AJ100" s="145">
        <f t="shared" si="65"/>
        <v>0</v>
      </c>
      <c r="AK100" s="169"/>
      <c r="AL100" s="102">
        <f t="shared" si="66"/>
        <v>0</v>
      </c>
      <c r="AM100" s="169"/>
      <c r="AN100" s="102">
        <f t="shared" si="67"/>
        <v>0</v>
      </c>
      <c r="AO100" s="169"/>
      <c r="AP100" s="102">
        <f t="shared" si="68"/>
        <v>0</v>
      </c>
      <c r="AQ100" s="169"/>
      <c r="AR100" s="102">
        <f t="shared" si="69"/>
        <v>0</v>
      </c>
      <c r="AS100" s="169"/>
      <c r="AT100" s="102">
        <f t="shared" si="70"/>
        <v>0</v>
      </c>
      <c r="AU100" s="169"/>
      <c r="AV100" s="102">
        <f t="shared" si="71"/>
        <v>0</v>
      </c>
    </row>
    <row r="101" spans="1:48" ht="24" customHeight="1" x14ac:dyDescent="0.2">
      <c r="A101" s="144" t="str">
        <f t="shared" si="77"/>
        <v/>
      </c>
      <c r="B101" s="287" t="str">
        <f>IF(ISBLANK('Item List'!B87),"",'Item List'!B87)</f>
        <v/>
      </c>
      <c r="C101" s="287" t="str">
        <f>IF(ISBLANK('Item List'!C87),"",'Item List'!C87)</f>
        <v/>
      </c>
      <c r="D101" s="288" t="e">
        <f>IF(ISBLANK('Item List'!#REF!),0,'Item List'!#REF!)</f>
        <v>#REF!</v>
      </c>
      <c r="E101" s="145">
        <f>IF(ISBLANK('Item List'!L87),0,'Item List'!L87)</f>
        <v>0</v>
      </c>
      <c r="F101" s="145">
        <f t="shared" si="60"/>
        <v>0</v>
      </c>
      <c r="G101" s="167"/>
      <c r="H101" s="102">
        <f t="shared" si="61"/>
        <v>0</v>
      </c>
      <c r="I101" s="169"/>
      <c r="J101" s="102">
        <f t="shared" si="72"/>
        <v>0</v>
      </c>
      <c r="K101" s="169"/>
      <c r="L101" s="102">
        <f t="shared" si="73"/>
        <v>0</v>
      </c>
      <c r="M101" s="169"/>
      <c r="N101" s="102">
        <f t="shared" si="74"/>
        <v>0</v>
      </c>
      <c r="O101" s="169"/>
      <c r="P101" s="102">
        <f t="shared" si="75"/>
        <v>0</v>
      </c>
      <c r="Q101" s="144" t="str">
        <f t="shared" si="78"/>
        <v/>
      </c>
      <c r="R101" s="287" t="str">
        <f>IF(ISBLANK('Item List'!Y87),"",'Item List'!Y87)</f>
        <v/>
      </c>
      <c r="S101" s="287" t="str">
        <f>IF(ISBLANK('Item List'!Z87),"",'Item List'!Z87)</f>
        <v/>
      </c>
      <c r="T101" s="288">
        <f>IF(ISBLANK('Item List'!AA87),0,'Item List'!AA87)</f>
        <v>0</v>
      </c>
      <c r="U101" s="145">
        <f>IF(ISBLANK('Item List'!AB87),0,'Item List'!AB87)</f>
        <v>0</v>
      </c>
      <c r="V101" s="145">
        <f t="shared" si="62"/>
        <v>0</v>
      </c>
      <c r="W101" s="169"/>
      <c r="X101" s="102">
        <f t="shared" si="76"/>
        <v>0</v>
      </c>
      <c r="Y101" s="169"/>
      <c r="Z101" s="102">
        <f t="shared" si="76"/>
        <v>0</v>
      </c>
      <c r="AA101" s="169"/>
      <c r="AB101" s="102">
        <f t="shared" si="63"/>
        <v>0</v>
      </c>
      <c r="AC101" s="169"/>
      <c r="AD101" s="102">
        <f t="shared" si="64"/>
        <v>0</v>
      </c>
      <c r="AE101" s="144" t="str">
        <f t="shared" si="79"/>
        <v/>
      </c>
      <c r="AF101" s="287" t="str">
        <f>IF(ISBLANK('Item List'!AM87),"",'Item List'!AM87)</f>
        <v/>
      </c>
      <c r="AG101" s="287" t="str">
        <f>IF(ISBLANK('Item List'!AN87),"",'Item List'!AN87)</f>
        <v/>
      </c>
      <c r="AH101" s="288">
        <f>IF(ISBLANK('Item List'!AO87),0,'Item List'!AO87)</f>
        <v>0</v>
      </c>
      <c r="AI101" s="145">
        <f>IF(ISBLANK('Item List'!AP87),0,'Item List'!AP87)</f>
        <v>0</v>
      </c>
      <c r="AJ101" s="145">
        <f t="shared" si="65"/>
        <v>0</v>
      </c>
      <c r="AK101" s="169"/>
      <c r="AL101" s="102">
        <f t="shared" si="66"/>
        <v>0</v>
      </c>
      <c r="AM101" s="169"/>
      <c r="AN101" s="102">
        <f t="shared" si="67"/>
        <v>0</v>
      </c>
      <c r="AO101" s="169"/>
      <c r="AP101" s="102">
        <f t="shared" si="68"/>
        <v>0</v>
      </c>
      <c r="AQ101" s="169"/>
      <c r="AR101" s="102">
        <f t="shared" si="69"/>
        <v>0</v>
      </c>
      <c r="AS101" s="169"/>
      <c r="AT101" s="102">
        <f t="shared" si="70"/>
        <v>0</v>
      </c>
      <c r="AU101" s="169"/>
      <c r="AV101" s="102">
        <f t="shared" si="71"/>
        <v>0</v>
      </c>
    </row>
    <row r="102" spans="1:48" ht="24" customHeight="1" x14ac:dyDescent="0.2">
      <c r="A102" s="144" t="str">
        <f t="shared" si="77"/>
        <v/>
      </c>
      <c r="B102" s="287" t="str">
        <f>IF(ISBLANK('Item List'!B88),"",'Item List'!B88)</f>
        <v/>
      </c>
      <c r="C102" s="287" t="str">
        <f>IF(ISBLANK('Item List'!C88),"",'Item List'!C88)</f>
        <v/>
      </c>
      <c r="D102" s="288" t="e">
        <f>IF(ISBLANK('Item List'!#REF!),0,'Item List'!#REF!)</f>
        <v>#REF!</v>
      </c>
      <c r="E102" s="145">
        <f>IF(ISBLANK('Item List'!L88),0,'Item List'!L88)</f>
        <v>0</v>
      </c>
      <c r="F102" s="145">
        <f t="shared" si="60"/>
        <v>0</v>
      </c>
      <c r="G102" s="167"/>
      <c r="H102" s="102">
        <f t="shared" si="61"/>
        <v>0</v>
      </c>
      <c r="I102" s="169"/>
      <c r="J102" s="102">
        <f t="shared" si="72"/>
        <v>0</v>
      </c>
      <c r="K102" s="169"/>
      <c r="L102" s="102">
        <f t="shared" si="73"/>
        <v>0</v>
      </c>
      <c r="M102" s="169"/>
      <c r="N102" s="102">
        <f t="shared" si="74"/>
        <v>0</v>
      </c>
      <c r="O102" s="169"/>
      <c r="P102" s="102">
        <f t="shared" si="75"/>
        <v>0</v>
      </c>
      <c r="Q102" s="144" t="str">
        <f t="shared" si="78"/>
        <v/>
      </c>
      <c r="R102" s="287" t="str">
        <f>IF(ISBLANK('Item List'!Y88),"",'Item List'!Y88)</f>
        <v/>
      </c>
      <c r="S102" s="287" t="str">
        <f>IF(ISBLANK('Item List'!Z88),"",'Item List'!Z88)</f>
        <v/>
      </c>
      <c r="T102" s="288">
        <f>IF(ISBLANK('Item List'!AA88),0,'Item List'!AA88)</f>
        <v>0</v>
      </c>
      <c r="U102" s="145">
        <f>IF(ISBLANK('Item List'!AB88),0,'Item List'!AB88)</f>
        <v>0</v>
      </c>
      <c r="V102" s="145">
        <f t="shared" si="62"/>
        <v>0</v>
      </c>
      <c r="W102" s="169"/>
      <c r="X102" s="102">
        <f t="shared" si="76"/>
        <v>0</v>
      </c>
      <c r="Y102" s="169"/>
      <c r="Z102" s="102">
        <f t="shared" si="76"/>
        <v>0</v>
      </c>
      <c r="AA102" s="169"/>
      <c r="AB102" s="102">
        <f t="shared" si="63"/>
        <v>0</v>
      </c>
      <c r="AC102" s="169"/>
      <c r="AD102" s="102">
        <f t="shared" si="64"/>
        <v>0</v>
      </c>
      <c r="AE102" s="144" t="str">
        <f t="shared" si="79"/>
        <v/>
      </c>
      <c r="AF102" s="287" t="str">
        <f>IF(ISBLANK('Item List'!AM88),"",'Item List'!AM88)</f>
        <v/>
      </c>
      <c r="AG102" s="287" t="str">
        <f>IF(ISBLANK('Item List'!AN88),"",'Item List'!AN88)</f>
        <v/>
      </c>
      <c r="AH102" s="288">
        <f>IF(ISBLANK('Item List'!AO88),0,'Item List'!AO88)</f>
        <v>0</v>
      </c>
      <c r="AI102" s="145">
        <f>IF(ISBLANK('Item List'!AP88),0,'Item List'!AP88)</f>
        <v>0</v>
      </c>
      <c r="AJ102" s="145">
        <f t="shared" si="65"/>
        <v>0</v>
      </c>
      <c r="AK102" s="169"/>
      <c r="AL102" s="102">
        <f t="shared" si="66"/>
        <v>0</v>
      </c>
      <c r="AM102" s="169"/>
      <c r="AN102" s="102">
        <f t="shared" si="67"/>
        <v>0</v>
      </c>
      <c r="AO102" s="169"/>
      <c r="AP102" s="102">
        <f t="shared" si="68"/>
        <v>0</v>
      </c>
      <c r="AQ102" s="169"/>
      <c r="AR102" s="102">
        <f t="shared" si="69"/>
        <v>0</v>
      </c>
      <c r="AS102" s="169"/>
      <c r="AT102" s="102">
        <f t="shared" si="70"/>
        <v>0</v>
      </c>
      <c r="AU102" s="169"/>
      <c r="AV102" s="102">
        <f t="shared" si="71"/>
        <v>0</v>
      </c>
    </row>
    <row r="103" spans="1:48" ht="24" customHeight="1" x14ac:dyDescent="0.2">
      <c r="A103" s="144" t="str">
        <f t="shared" si="77"/>
        <v/>
      </c>
      <c r="B103" s="287" t="str">
        <f>IF(ISBLANK('Item List'!B89),"",'Item List'!B89)</f>
        <v/>
      </c>
      <c r="C103" s="287" t="str">
        <f>IF(ISBLANK('Item List'!C89),"",'Item List'!C89)</f>
        <v/>
      </c>
      <c r="D103" s="288" t="e">
        <f>IF(ISBLANK('Item List'!#REF!),0,'Item List'!#REF!)</f>
        <v>#REF!</v>
      </c>
      <c r="E103" s="145">
        <f>IF(ISBLANK('Item List'!L89),0,'Item List'!L89)</f>
        <v>0</v>
      </c>
      <c r="F103" s="145">
        <f t="shared" si="60"/>
        <v>0</v>
      </c>
      <c r="G103" s="167"/>
      <c r="H103" s="102">
        <f t="shared" si="61"/>
        <v>0</v>
      </c>
      <c r="I103" s="169"/>
      <c r="J103" s="102">
        <f t="shared" si="72"/>
        <v>0</v>
      </c>
      <c r="K103" s="169"/>
      <c r="L103" s="102">
        <f t="shared" si="73"/>
        <v>0</v>
      </c>
      <c r="M103" s="169"/>
      <c r="N103" s="102">
        <f t="shared" si="74"/>
        <v>0</v>
      </c>
      <c r="O103" s="169"/>
      <c r="P103" s="102">
        <f t="shared" si="75"/>
        <v>0</v>
      </c>
      <c r="Q103" s="144" t="str">
        <f t="shared" si="78"/>
        <v/>
      </c>
      <c r="R103" s="287" t="str">
        <f>IF(ISBLANK('Item List'!Y89),"",'Item List'!Y89)</f>
        <v/>
      </c>
      <c r="S103" s="287" t="str">
        <f>IF(ISBLANK('Item List'!Z89),"",'Item List'!Z89)</f>
        <v/>
      </c>
      <c r="T103" s="288">
        <f>IF(ISBLANK('Item List'!AA89),0,'Item List'!AA89)</f>
        <v>0</v>
      </c>
      <c r="U103" s="145">
        <f>IF(ISBLANK('Item List'!AB89),0,'Item List'!AB89)</f>
        <v>0</v>
      </c>
      <c r="V103" s="145">
        <f t="shared" si="62"/>
        <v>0</v>
      </c>
      <c r="W103" s="169"/>
      <c r="X103" s="102">
        <f t="shared" si="76"/>
        <v>0</v>
      </c>
      <c r="Y103" s="169"/>
      <c r="Z103" s="102">
        <f t="shared" si="76"/>
        <v>0</v>
      </c>
      <c r="AA103" s="169"/>
      <c r="AB103" s="102">
        <f t="shared" si="63"/>
        <v>0</v>
      </c>
      <c r="AC103" s="169"/>
      <c r="AD103" s="102">
        <f t="shared" si="64"/>
        <v>0</v>
      </c>
      <c r="AE103" s="144" t="str">
        <f t="shared" si="79"/>
        <v/>
      </c>
      <c r="AF103" s="287" t="str">
        <f>IF(ISBLANK('Item List'!AM89),"",'Item List'!AM89)</f>
        <v/>
      </c>
      <c r="AG103" s="287" t="str">
        <f>IF(ISBLANK('Item List'!AN89),"",'Item List'!AN89)</f>
        <v/>
      </c>
      <c r="AH103" s="288">
        <f>IF(ISBLANK('Item List'!AO89),0,'Item List'!AO89)</f>
        <v>0</v>
      </c>
      <c r="AI103" s="145">
        <f>IF(ISBLANK('Item List'!AP89),0,'Item List'!AP89)</f>
        <v>0</v>
      </c>
      <c r="AJ103" s="145">
        <f t="shared" si="65"/>
        <v>0</v>
      </c>
      <c r="AK103" s="169"/>
      <c r="AL103" s="102">
        <f t="shared" si="66"/>
        <v>0</v>
      </c>
      <c r="AM103" s="169"/>
      <c r="AN103" s="102">
        <f t="shared" si="67"/>
        <v>0</v>
      </c>
      <c r="AO103" s="169"/>
      <c r="AP103" s="102">
        <f t="shared" si="68"/>
        <v>0</v>
      </c>
      <c r="AQ103" s="169"/>
      <c r="AR103" s="102">
        <f t="shared" si="69"/>
        <v>0</v>
      </c>
      <c r="AS103" s="169"/>
      <c r="AT103" s="102">
        <f t="shared" si="70"/>
        <v>0</v>
      </c>
      <c r="AU103" s="169"/>
      <c r="AV103" s="102">
        <f t="shared" si="71"/>
        <v>0</v>
      </c>
    </row>
    <row r="104" spans="1:48" ht="24" customHeight="1" x14ac:dyDescent="0.2">
      <c r="A104" s="144" t="str">
        <f t="shared" si="77"/>
        <v/>
      </c>
      <c r="B104" s="287" t="str">
        <f>IF(ISBLANK('Item List'!B90),"",'Item List'!B90)</f>
        <v/>
      </c>
      <c r="C104" s="287" t="str">
        <f>IF(ISBLANK('Item List'!C90),"",'Item List'!C90)</f>
        <v/>
      </c>
      <c r="D104" s="288" t="e">
        <f>IF(ISBLANK('Item List'!#REF!),0,'Item List'!#REF!)</f>
        <v>#REF!</v>
      </c>
      <c r="E104" s="145">
        <f>IF(ISBLANK('Item List'!L90),0,'Item List'!L90)</f>
        <v>0</v>
      </c>
      <c r="F104" s="145">
        <f t="shared" si="60"/>
        <v>0</v>
      </c>
      <c r="G104" s="167"/>
      <c r="H104" s="102">
        <f t="shared" si="61"/>
        <v>0</v>
      </c>
      <c r="I104" s="169"/>
      <c r="J104" s="102">
        <f t="shared" si="72"/>
        <v>0</v>
      </c>
      <c r="K104" s="169"/>
      <c r="L104" s="102">
        <f t="shared" si="73"/>
        <v>0</v>
      </c>
      <c r="M104" s="169"/>
      <c r="N104" s="102">
        <f t="shared" si="74"/>
        <v>0</v>
      </c>
      <c r="O104" s="169"/>
      <c r="P104" s="102">
        <f t="shared" si="75"/>
        <v>0</v>
      </c>
      <c r="Q104" s="144" t="str">
        <f t="shared" si="78"/>
        <v/>
      </c>
      <c r="R104" s="287" t="str">
        <f>IF(ISBLANK('Item List'!Y90),"",'Item List'!Y90)</f>
        <v/>
      </c>
      <c r="S104" s="287" t="str">
        <f>IF(ISBLANK('Item List'!Z90),"",'Item List'!Z90)</f>
        <v/>
      </c>
      <c r="T104" s="288">
        <f>IF(ISBLANK('Item List'!AA90),0,'Item List'!AA90)</f>
        <v>0</v>
      </c>
      <c r="U104" s="145">
        <f>IF(ISBLANK('Item List'!AB90),0,'Item List'!AB90)</f>
        <v>0</v>
      </c>
      <c r="V104" s="145">
        <f t="shared" si="62"/>
        <v>0</v>
      </c>
      <c r="W104" s="169"/>
      <c r="X104" s="102">
        <f t="shared" si="76"/>
        <v>0</v>
      </c>
      <c r="Y104" s="169"/>
      <c r="Z104" s="102">
        <f t="shared" si="76"/>
        <v>0</v>
      </c>
      <c r="AA104" s="169"/>
      <c r="AB104" s="102">
        <f t="shared" si="63"/>
        <v>0</v>
      </c>
      <c r="AC104" s="169"/>
      <c r="AD104" s="102">
        <f t="shared" si="64"/>
        <v>0</v>
      </c>
      <c r="AE104" s="144" t="str">
        <f t="shared" si="79"/>
        <v/>
      </c>
      <c r="AF104" s="287" t="str">
        <f>IF(ISBLANK('Item List'!AM90),"",'Item List'!AM90)</f>
        <v/>
      </c>
      <c r="AG104" s="287" t="str">
        <f>IF(ISBLANK('Item List'!AN90),"",'Item List'!AN90)</f>
        <v/>
      </c>
      <c r="AH104" s="288">
        <f>IF(ISBLANK('Item List'!AO90),0,'Item List'!AO90)</f>
        <v>0</v>
      </c>
      <c r="AI104" s="145">
        <f>IF(ISBLANK('Item List'!AP90),0,'Item List'!AP90)</f>
        <v>0</v>
      </c>
      <c r="AJ104" s="145">
        <f t="shared" si="65"/>
        <v>0</v>
      </c>
      <c r="AK104" s="169"/>
      <c r="AL104" s="102">
        <f t="shared" si="66"/>
        <v>0</v>
      </c>
      <c r="AM104" s="169"/>
      <c r="AN104" s="102">
        <f t="shared" si="67"/>
        <v>0</v>
      </c>
      <c r="AO104" s="169"/>
      <c r="AP104" s="102">
        <f t="shared" si="68"/>
        <v>0</v>
      </c>
      <c r="AQ104" s="169"/>
      <c r="AR104" s="102">
        <f t="shared" si="69"/>
        <v>0</v>
      </c>
      <c r="AS104" s="169"/>
      <c r="AT104" s="102">
        <f t="shared" si="70"/>
        <v>0</v>
      </c>
      <c r="AU104" s="169"/>
      <c r="AV104" s="102">
        <f t="shared" si="71"/>
        <v>0</v>
      </c>
    </row>
    <row r="105" spans="1:48" ht="24" customHeight="1" x14ac:dyDescent="0.2">
      <c r="A105" s="144" t="str">
        <f t="shared" si="77"/>
        <v/>
      </c>
      <c r="B105" s="287" t="str">
        <f>IF(ISBLANK('Item List'!B91),"",'Item List'!B91)</f>
        <v/>
      </c>
      <c r="C105" s="287" t="str">
        <f>IF(ISBLANK('Item List'!C91),"",'Item List'!C91)</f>
        <v/>
      </c>
      <c r="D105" s="288" t="e">
        <f>IF(ISBLANK('Item List'!#REF!),0,'Item List'!#REF!)</f>
        <v>#REF!</v>
      </c>
      <c r="E105" s="145">
        <f>IF(ISBLANK('Item List'!L91),0,'Item List'!L91)</f>
        <v>0</v>
      </c>
      <c r="F105" s="145">
        <f t="shared" si="60"/>
        <v>0</v>
      </c>
      <c r="G105" s="167"/>
      <c r="H105" s="102">
        <f t="shared" si="61"/>
        <v>0</v>
      </c>
      <c r="I105" s="169"/>
      <c r="J105" s="102">
        <f t="shared" si="72"/>
        <v>0</v>
      </c>
      <c r="K105" s="169"/>
      <c r="L105" s="102">
        <f t="shared" si="73"/>
        <v>0</v>
      </c>
      <c r="M105" s="169"/>
      <c r="N105" s="102">
        <f t="shared" si="74"/>
        <v>0</v>
      </c>
      <c r="O105" s="169"/>
      <c r="P105" s="102">
        <f t="shared" si="75"/>
        <v>0</v>
      </c>
      <c r="Q105" s="144" t="str">
        <f t="shared" si="78"/>
        <v/>
      </c>
      <c r="R105" s="287" t="str">
        <f>IF(ISBLANK('Item List'!Y91),"",'Item List'!Y91)</f>
        <v/>
      </c>
      <c r="S105" s="287" t="str">
        <f>IF(ISBLANK('Item List'!Z91),"",'Item List'!Z91)</f>
        <v/>
      </c>
      <c r="T105" s="288">
        <f>IF(ISBLANK('Item List'!AA91),0,'Item List'!AA91)</f>
        <v>0</v>
      </c>
      <c r="U105" s="145">
        <f>IF(ISBLANK('Item List'!AB91),0,'Item List'!AB91)</f>
        <v>0</v>
      </c>
      <c r="V105" s="145">
        <f t="shared" si="62"/>
        <v>0</v>
      </c>
      <c r="W105" s="169"/>
      <c r="X105" s="102">
        <f t="shared" si="76"/>
        <v>0</v>
      </c>
      <c r="Y105" s="169"/>
      <c r="Z105" s="102">
        <f t="shared" si="76"/>
        <v>0</v>
      </c>
      <c r="AA105" s="169"/>
      <c r="AB105" s="102">
        <f t="shared" si="63"/>
        <v>0</v>
      </c>
      <c r="AC105" s="169"/>
      <c r="AD105" s="102">
        <f t="shared" si="64"/>
        <v>0</v>
      </c>
      <c r="AE105" s="144" t="str">
        <f t="shared" si="79"/>
        <v/>
      </c>
      <c r="AF105" s="287" t="str">
        <f>IF(ISBLANK('Item List'!AM91),"",'Item List'!AM91)</f>
        <v/>
      </c>
      <c r="AG105" s="287" t="str">
        <f>IF(ISBLANK('Item List'!AN91),"",'Item List'!AN91)</f>
        <v/>
      </c>
      <c r="AH105" s="288">
        <f>IF(ISBLANK('Item List'!AO91),0,'Item List'!AO91)</f>
        <v>0</v>
      </c>
      <c r="AI105" s="145">
        <f>IF(ISBLANK('Item List'!AP91),0,'Item List'!AP91)</f>
        <v>0</v>
      </c>
      <c r="AJ105" s="145">
        <f t="shared" si="65"/>
        <v>0</v>
      </c>
      <c r="AK105" s="169"/>
      <c r="AL105" s="102">
        <f t="shared" si="66"/>
        <v>0</v>
      </c>
      <c r="AM105" s="169"/>
      <c r="AN105" s="102">
        <f t="shared" si="67"/>
        <v>0</v>
      </c>
      <c r="AO105" s="169"/>
      <c r="AP105" s="102">
        <f t="shared" si="68"/>
        <v>0</v>
      </c>
      <c r="AQ105" s="169"/>
      <c r="AR105" s="102">
        <f t="shared" si="69"/>
        <v>0</v>
      </c>
      <c r="AS105" s="169"/>
      <c r="AT105" s="102">
        <f t="shared" si="70"/>
        <v>0</v>
      </c>
      <c r="AU105" s="169"/>
      <c r="AV105" s="102">
        <f t="shared" si="71"/>
        <v>0</v>
      </c>
    </row>
    <row r="106" spans="1:48" ht="24" customHeight="1" x14ac:dyDescent="0.2">
      <c r="A106" s="144" t="str">
        <f t="shared" si="77"/>
        <v/>
      </c>
      <c r="B106" s="287" t="str">
        <f>IF(ISBLANK('Item List'!B92),"",'Item List'!B92)</f>
        <v/>
      </c>
      <c r="C106" s="287" t="str">
        <f>IF(ISBLANK('Item List'!C92),"",'Item List'!C92)</f>
        <v/>
      </c>
      <c r="D106" s="288" t="e">
        <f>IF(ISBLANK('Item List'!#REF!),0,'Item List'!#REF!)</f>
        <v>#REF!</v>
      </c>
      <c r="E106" s="145">
        <f>IF(ISBLANK('Item List'!L92),0,'Item List'!L92)</f>
        <v>0</v>
      </c>
      <c r="F106" s="145">
        <f t="shared" si="60"/>
        <v>0</v>
      </c>
      <c r="G106" s="167"/>
      <c r="H106" s="102">
        <f t="shared" si="61"/>
        <v>0</v>
      </c>
      <c r="I106" s="169"/>
      <c r="J106" s="102">
        <f t="shared" si="72"/>
        <v>0</v>
      </c>
      <c r="K106" s="169"/>
      <c r="L106" s="102">
        <f t="shared" si="73"/>
        <v>0</v>
      </c>
      <c r="M106" s="169"/>
      <c r="N106" s="102">
        <f t="shared" si="74"/>
        <v>0</v>
      </c>
      <c r="O106" s="169"/>
      <c r="P106" s="102">
        <f t="shared" si="75"/>
        <v>0</v>
      </c>
      <c r="Q106" s="144" t="str">
        <f t="shared" si="78"/>
        <v/>
      </c>
      <c r="R106" s="287" t="str">
        <f>IF(ISBLANK('Item List'!Y92),"",'Item List'!Y92)</f>
        <v/>
      </c>
      <c r="S106" s="287" t="str">
        <f>IF(ISBLANK('Item List'!Z92),"",'Item List'!Z92)</f>
        <v/>
      </c>
      <c r="T106" s="288">
        <f>IF(ISBLANK('Item List'!AA92),0,'Item List'!AA92)</f>
        <v>0</v>
      </c>
      <c r="U106" s="145">
        <f>IF(ISBLANK('Item List'!AB92),0,'Item List'!AB92)</f>
        <v>0</v>
      </c>
      <c r="V106" s="145">
        <f t="shared" si="62"/>
        <v>0</v>
      </c>
      <c r="W106" s="169"/>
      <c r="X106" s="102">
        <f t="shared" si="76"/>
        <v>0</v>
      </c>
      <c r="Y106" s="169"/>
      <c r="Z106" s="102">
        <f t="shared" si="76"/>
        <v>0</v>
      </c>
      <c r="AA106" s="169"/>
      <c r="AB106" s="102">
        <f t="shared" si="63"/>
        <v>0</v>
      </c>
      <c r="AC106" s="169"/>
      <c r="AD106" s="102">
        <f t="shared" si="64"/>
        <v>0</v>
      </c>
      <c r="AE106" s="144" t="str">
        <f t="shared" si="79"/>
        <v/>
      </c>
      <c r="AF106" s="287" t="str">
        <f>IF(ISBLANK('Item List'!AM92),"",'Item List'!AM92)</f>
        <v/>
      </c>
      <c r="AG106" s="287" t="str">
        <f>IF(ISBLANK('Item List'!AN92),"",'Item List'!AN92)</f>
        <v/>
      </c>
      <c r="AH106" s="288">
        <f>IF(ISBLANK('Item List'!AO92),0,'Item List'!AO92)</f>
        <v>0</v>
      </c>
      <c r="AI106" s="145">
        <f>IF(ISBLANK('Item List'!AP92),0,'Item List'!AP92)</f>
        <v>0</v>
      </c>
      <c r="AJ106" s="145">
        <f t="shared" si="65"/>
        <v>0</v>
      </c>
      <c r="AK106" s="169"/>
      <c r="AL106" s="102">
        <f t="shared" si="66"/>
        <v>0</v>
      </c>
      <c r="AM106" s="169"/>
      <c r="AN106" s="102">
        <f t="shared" si="67"/>
        <v>0</v>
      </c>
      <c r="AO106" s="169"/>
      <c r="AP106" s="102">
        <f t="shared" si="68"/>
        <v>0</v>
      </c>
      <c r="AQ106" s="169"/>
      <c r="AR106" s="102">
        <f t="shared" si="69"/>
        <v>0</v>
      </c>
      <c r="AS106" s="169"/>
      <c r="AT106" s="102">
        <f t="shared" si="70"/>
        <v>0</v>
      </c>
      <c r="AU106" s="169"/>
      <c r="AV106" s="102">
        <f t="shared" si="71"/>
        <v>0</v>
      </c>
    </row>
    <row r="107" spans="1:48" ht="24" customHeight="1" thickBot="1" x14ac:dyDescent="0.25">
      <c r="A107" s="144" t="str">
        <f t="shared" si="77"/>
        <v/>
      </c>
      <c r="B107" s="287" t="str">
        <f>IF(ISBLANK('Item List'!B93),"",'Item List'!B93)</f>
        <v/>
      </c>
      <c r="C107" s="287" t="str">
        <f>IF(ISBLANK('Item List'!C93),"",'Item List'!C93)</f>
        <v/>
      </c>
      <c r="D107" s="288" t="e">
        <f>IF(ISBLANK('Item List'!#REF!),0,'Item List'!#REF!)</f>
        <v>#REF!</v>
      </c>
      <c r="E107" s="145">
        <f>IF(ISBLANK('Item List'!L93),0,'Item List'!L93)</f>
        <v>0</v>
      </c>
      <c r="F107" s="145">
        <f t="shared" si="60"/>
        <v>0</v>
      </c>
      <c r="G107" s="167"/>
      <c r="H107" s="102">
        <f t="shared" si="61"/>
        <v>0</v>
      </c>
      <c r="I107" s="169"/>
      <c r="J107" s="102">
        <f t="shared" si="72"/>
        <v>0</v>
      </c>
      <c r="K107" s="169"/>
      <c r="L107" s="102">
        <f t="shared" si="73"/>
        <v>0</v>
      </c>
      <c r="M107" s="169"/>
      <c r="N107" s="102">
        <f t="shared" si="74"/>
        <v>0</v>
      </c>
      <c r="O107" s="169"/>
      <c r="P107" s="102">
        <f t="shared" si="75"/>
        <v>0</v>
      </c>
      <c r="Q107" s="144" t="str">
        <f t="shared" si="78"/>
        <v/>
      </c>
      <c r="R107" s="287" t="str">
        <f>IF(ISBLANK('Item List'!Y93),"",'Item List'!Y93)</f>
        <v/>
      </c>
      <c r="S107" s="287" t="str">
        <f>IF(ISBLANK('Item List'!Z93),"",'Item List'!Z93)</f>
        <v/>
      </c>
      <c r="T107" s="288">
        <f>IF(ISBLANK('Item List'!AA93),0,'Item List'!AA93)</f>
        <v>0</v>
      </c>
      <c r="U107" s="145">
        <f>IF(ISBLANK('Item List'!AB93),0,'Item List'!AB93)</f>
        <v>0</v>
      </c>
      <c r="V107" s="145">
        <f t="shared" si="62"/>
        <v>0</v>
      </c>
      <c r="W107" s="169"/>
      <c r="X107" s="102">
        <f t="shared" si="76"/>
        <v>0</v>
      </c>
      <c r="Y107" s="169"/>
      <c r="Z107" s="102">
        <f t="shared" si="76"/>
        <v>0</v>
      </c>
      <c r="AA107" s="169"/>
      <c r="AB107" s="102">
        <f t="shared" si="63"/>
        <v>0</v>
      </c>
      <c r="AC107" s="169"/>
      <c r="AD107" s="102">
        <f t="shared" si="64"/>
        <v>0</v>
      </c>
      <c r="AE107" s="144" t="str">
        <f t="shared" si="79"/>
        <v/>
      </c>
      <c r="AF107" s="287" t="str">
        <f>IF(ISBLANK('Item List'!AM93),"",'Item List'!AM93)</f>
        <v/>
      </c>
      <c r="AG107" s="287" t="str">
        <f>IF(ISBLANK('Item List'!AN93),"",'Item List'!AN93)</f>
        <v/>
      </c>
      <c r="AH107" s="288">
        <f>IF(ISBLANK('Item List'!AO93),0,'Item List'!AO93)</f>
        <v>0</v>
      </c>
      <c r="AI107" s="145">
        <f>IF(ISBLANK('Item List'!AP93),0,'Item List'!AP93)</f>
        <v>0</v>
      </c>
      <c r="AJ107" s="145">
        <f t="shared" si="65"/>
        <v>0</v>
      </c>
      <c r="AK107" s="169"/>
      <c r="AL107" s="102">
        <f t="shared" si="66"/>
        <v>0</v>
      </c>
      <c r="AM107" s="169"/>
      <c r="AN107" s="102">
        <f t="shared" si="67"/>
        <v>0</v>
      </c>
      <c r="AO107" s="169"/>
      <c r="AP107" s="102">
        <f t="shared" si="68"/>
        <v>0</v>
      </c>
      <c r="AQ107" s="169"/>
      <c r="AR107" s="102">
        <f t="shared" si="69"/>
        <v>0</v>
      </c>
      <c r="AS107" s="169"/>
      <c r="AT107" s="102">
        <f t="shared" si="70"/>
        <v>0</v>
      </c>
      <c r="AU107" s="169"/>
      <c r="AV107" s="102">
        <f t="shared" si="71"/>
        <v>0</v>
      </c>
    </row>
    <row r="108" spans="1:48" ht="10.5" customHeight="1" x14ac:dyDescent="0.2">
      <c r="A108" s="146"/>
      <c r="B108" s="156" t="s">
        <v>90</v>
      </c>
      <c r="C108" s="147" t="str">
        <f>IF(NOT(ISNUMBER(A110)),"Total","Sub")</f>
        <v>Total</v>
      </c>
      <c r="D108" s="289"/>
      <c r="E108" s="148" t="s">
        <v>8</v>
      </c>
      <c r="F108" s="149" t="str">
        <f>IF(SUM(F84:F107)=0,"",SUM(F84:F107)+F82)</f>
        <v/>
      </c>
      <c r="G108" s="109"/>
      <c r="H108" s="103" t="str">
        <f>IF(SUM(H84:H107)=0,"",SUM(H84:H107)+H82)</f>
        <v/>
      </c>
      <c r="I108" s="216"/>
      <c r="J108" s="103" t="str">
        <f>IF(SUM(J84:J107)=0,"",SUM(J84:J107)+J82)</f>
        <v/>
      </c>
      <c r="K108" s="109"/>
      <c r="L108" s="103" t="str">
        <f>IF(SUM(L84:L107)=0,"",SUM(L84:L107)+L82)</f>
        <v/>
      </c>
      <c r="M108" s="216"/>
      <c r="N108" s="103" t="str">
        <f>IF(SUM(N84:N107)=0,"",SUM(N84:N107)+N82)</f>
        <v/>
      </c>
      <c r="O108" s="216"/>
      <c r="P108" s="103" t="str">
        <f>IF(SUM(P84:P107)=0,"",SUM(P84:P107)+P82)</f>
        <v/>
      </c>
      <c r="Q108" s="146"/>
      <c r="R108" s="156" t="s">
        <v>90</v>
      </c>
      <c r="S108" s="147" t="str">
        <f>IF(NOT(ISNUMBER(Q110)),"Total","Sub")</f>
        <v>Total</v>
      </c>
      <c r="T108" s="289"/>
      <c r="U108" s="148" t="s">
        <v>8</v>
      </c>
      <c r="V108" s="149" t="str">
        <f>IF(SUM(V84:V107)=0,"",SUM(V84:V107)+V82)</f>
        <v/>
      </c>
      <c r="W108" s="109"/>
      <c r="X108" s="103" t="str">
        <f>IF(SUM(X84:X107)=0,"",SUM(X84:X107)+X82)</f>
        <v/>
      </c>
      <c r="Y108" s="109"/>
      <c r="Z108" s="103" t="str">
        <f>IF(SUM(Z84:Z107)=0,"",SUM(Z84:Z107)+Z82)</f>
        <v/>
      </c>
      <c r="AA108" s="109"/>
      <c r="AB108" s="103" t="str">
        <f>IF(SUM(AB84:AB107)=0,"",SUM(AB84:AB107)+AB82)</f>
        <v/>
      </c>
      <c r="AC108" s="109"/>
      <c r="AD108" s="103" t="str">
        <f>IF(SUM(AD84:AD107)=0,"",SUM(AD84:AD107)+AD82)</f>
        <v/>
      </c>
      <c r="AE108" s="146"/>
      <c r="AF108" s="156" t="s">
        <v>90</v>
      </c>
      <c r="AG108" s="147" t="str">
        <f>IF(NOT(ISNUMBER(AE110)),"Total","Sub")</f>
        <v>Total</v>
      </c>
      <c r="AH108" s="289"/>
      <c r="AI108" s="148" t="s">
        <v>8</v>
      </c>
      <c r="AJ108" s="149" t="str">
        <f>IF(SUM(AJ84:AJ107)=0,"",SUM(AJ84:AJ107)+AJ82)</f>
        <v/>
      </c>
      <c r="AK108" s="109"/>
      <c r="AL108" s="103" t="str">
        <f>IF(SUM(AL84:AL107)=0,"",SUM(AL84:AL107)+AL82)</f>
        <v/>
      </c>
      <c r="AM108" s="109"/>
      <c r="AN108" s="103" t="str">
        <f>IF(SUM(AN84:AN107)=0,"",SUM(AN84:AN107)+AN82)</f>
        <v/>
      </c>
      <c r="AO108" s="109"/>
      <c r="AP108" s="103" t="str">
        <f>IF(SUM(AP84:AP107)=0,"",SUM(AP84:AP107)+AP82)</f>
        <v/>
      </c>
      <c r="AQ108" s="109"/>
      <c r="AR108" s="103" t="str">
        <f>IF(SUM(AR84:AR107)=0,"",SUM(AR84:AR107)+AR82)</f>
        <v/>
      </c>
      <c r="AS108" s="109"/>
      <c r="AT108" s="103" t="str">
        <f>IF(SUM(AT84:AT107)=0,"",SUM(AT84:AT107)+AT82)</f>
        <v/>
      </c>
      <c r="AU108" s="109"/>
      <c r="AV108" s="103"/>
    </row>
    <row r="109" spans="1:48" ht="10.5" customHeight="1" thickBot="1" x14ac:dyDescent="0.25">
      <c r="A109" s="150"/>
      <c r="B109" s="151" t="str">
        <f>CONCATENATE("Award to"&amp;" "&amp;$G$1)</f>
        <v>Award to ROCK ROAD CO.</v>
      </c>
      <c r="C109" s="152" t="str">
        <f>IF(NOT(ISNUMBER(A110)),"Bid","Total")</f>
        <v>Bid</v>
      </c>
      <c r="D109" s="153"/>
      <c r="E109" s="154" t="s">
        <v>9</v>
      </c>
      <c r="F109" s="155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8"/>
      <c r="H109" s="104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17"/>
      <c r="J109" s="104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8"/>
      <c r="L109" s="104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17"/>
      <c r="N109" s="104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217"/>
      <c r="P109" s="104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50"/>
      <c r="R109" s="151" t="str">
        <f>CONCATENATE("Award to"&amp;" "&amp;$G$1)</f>
        <v>Award to ROCK ROAD CO.</v>
      </c>
      <c r="S109" s="152" t="str">
        <f>IF(NOT(ISNUMBER(Q110)),"Bid","Total")</f>
        <v>Bid</v>
      </c>
      <c r="T109" s="153"/>
      <c r="U109" s="154" t="s">
        <v>9</v>
      </c>
      <c r="V109" s="155" t="str">
        <f>IF(SUM(V84:V107)=0,"",SUM($D84*U84,$D85*U85,$D86*U86,$D87*U87,$D88*U88,$D89*U89,$D90*U90,$D91*U91,$D92*U92,$D93*U93,$D94*U94,$D95*U95,$D96*U96,$D97*U97,$D98*U98,$D99*U99,$D100*U100,$D101*U101,$D102*U102,$D103*U103,$D104*U104,$D105*U105,$D106*U106,$D107*U107,V83))</f>
        <v/>
      </c>
      <c r="W109" s="108"/>
      <c r="X109" s="104" t="str">
        <f>IF(SUM(X84:X107)=0,"",SUM($D84*W84,$D85*W85,$D86*W86,$D87*W87,$D88*W88,$D89*W89,$D90*W90,$D91*W91,$D92*W92,$D93*W93,$D94*W94,$D95*W95,$D96*W96,$D97*W97,$D98*W98,$D99*W99,$D100*W100,$D101*W101,$D102*W102,$D103*W103,$D104*W104,$D105*W105,$D106*W106,$D107*W107,X83))</f>
        <v/>
      </c>
      <c r="Y109" s="108"/>
      <c r="Z109" s="104" t="str">
        <f>IF(SUM(Z84:Z107)=0,"",SUM($D84*Y84,$D85*Y85,$D86*Y86,$D87*Y87,$D88*Y88,$D89*Y89,$D90*Y90,$D91*Y91,$D92*Y92,$D93*Y93,$D94*Y94,$D95*Y95,$D96*Y96,$D97*Y97,$D98*Y98,$D99*Y99,$D100*Y100,$D101*Y101,$D102*Y102,$D103*Y103,$D104*Y104,$D105*Y105,$D106*Y106,$D107*Y107,Z83))</f>
        <v/>
      </c>
      <c r="AA109" s="108"/>
      <c r="AB109" s="104" t="str">
        <f>IF(SUM(AB84:AB107)=0,"",SUM($D84*AA84,$D85*AA85,$D86*AA86,$D87*AA87,$D88*AA88,$D89*AA89,$D90*AA90,$D91*AA91,$D92*AA92,$D93*AA93,$D94*AA94,$D95*AA95,$D96*AA96,$D97*AA97,$D98*AA98,$D99*AA99,$D100*AA100,$D101*AA101,$D102*AA102,$D103*AA103,$D104*AA104,$D105*AA105,$D106*AA106,$D107*AA107,AB83))</f>
        <v/>
      </c>
      <c r="AC109" s="108"/>
      <c r="AD109" s="104" t="str">
        <f>IF(SUM(AD84:AD107)=0,"",SUM($D84*AC84,$D85*AC85,$D86*AC86,$D87*AC87,$D88*AC88,$D89*AC89,$D90*AC90,$D91*AC91,$D92*AC92,$D93*AC93,$D94*AC94,$D95*AC95,$D96*AC96,$D97*AC97,$D98*AC98,$D99*AC99,$D100*AC100,$D101*AC101,$D102*AC102,$D103*AC103,$D104*AC104,$D105*AC105,$D106*AC106,$D107*AC107,AD83))</f>
        <v/>
      </c>
      <c r="AE109" s="150"/>
      <c r="AF109" s="151" t="str">
        <f>CONCATENATE("Award to"&amp;" "&amp;$G$1)</f>
        <v>Award to ROCK ROAD CO.</v>
      </c>
      <c r="AG109" s="152" t="str">
        <f>IF(NOT(ISNUMBER(AE110)),"Bid","Total")</f>
        <v>Bid</v>
      </c>
      <c r="AH109" s="153"/>
      <c r="AI109" s="154" t="s">
        <v>9</v>
      </c>
      <c r="AJ109" s="155" t="str">
        <f>IF(SUM(AJ84:AJ107)=0,"",SUM($D84*AI84,$D85*AI85,$D86*AI86,$D87*AI87,$D88*AI88,$D89*AI89,$D90*AI90,$D91*AI91,$D92*AI92,$D93*AI93,$D94*AI94,$D95*AI95,$D96*AI96,$D97*AI97,$D98*AI98,$D99*AI99,$D100*AI100,$D101*AI101,$D102*AI102,$D103*AI103,$D104*AI104,$D105*AI105,$D106*AI106,$D107*AI107,AJ83))</f>
        <v/>
      </c>
      <c r="AK109" s="108"/>
      <c r="AL109" s="104" t="str">
        <f>IF(SUM(AL84:AL107)=0,"",SUM($D84*AK84,$D85*AK85,$D86*AK86,$D87*AK87,$D88*AK88,$D89*AK89,$D90*AK90,$D91*AK91,$D92*AK92,$D93*AK93,$D94*AK94,$D95*AK95,$D96*AK96,$D97*AK97,$D98*AK98,$D99*AK99,$D100*AK100,$D101*AK101,$D102*AK102,$D103*AK103,$D104*AK104,$D105*AK105,$D106*AK106,$D107*AK107,AL83))</f>
        <v/>
      </c>
      <c r="AM109" s="108"/>
      <c r="AN109" s="104" t="str">
        <f>IF(SUM(AN84:AN107)=0,"",SUM($D84*AM84,$D85*AM85,$D86*AM86,$D87*AM87,$D88*AM88,$D89*AM89,$D90*AM90,$D91*AM91,$D92*AM92,$D93*AM93,$D94*AM94,$D95*AM95,$D96*AM96,$D97*AM97,$D98*AM98,$D99*AM99,$D100*AM100,$D101*AM101,$D102*AM102,$D103*AM103,$D104*AM104,$D105*AM105,$D106*AM106,$D107*AM107,AN83))</f>
        <v/>
      </c>
      <c r="AO109" s="108"/>
      <c r="AP109" s="104" t="str">
        <f>IF(SUM(AP84:AP107)=0,"",SUM($D84*AO84,$D85*AO85,$D86*AO86,$D87*AO87,$D88*AO88,$D89*AO89,$D90*AO90,$D91*AO91,$D92*AO92,$D93*AO93,$D94*AO94,$D95*AO95,$D96*AO96,$D97*AO97,$D98*AO98,$D99*AO99,$D100*AO100,$D101*AO101,$D102*AO102,$D103*AO103,$D104*AO104,$D105*AO105,$D106*AO106,$D107*AO107,AP83))</f>
        <v/>
      </c>
      <c r="AQ109" s="108"/>
      <c r="AR109" s="104" t="str">
        <f>IF(SUM(AR84:AR107)=0,"",SUM($D84*AQ84,$D85*AQ85,$D86*AQ86,$D87*AQ87,$D88*AQ88,$D89*AQ89,$D90*AQ90,$D91*AQ91,$D92*AQ92,$D93*AQ93,$D94*AQ94,$D95*AQ95,$D96*AQ96,$D97*AQ97,$D98*AQ98,$D99*AQ99,$D100*AQ100,$D101*AQ101,$D102*AQ102,$D103*AQ103,$D104*AQ104,$D105*AQ105,$D106*AQ106,$D107*AQ107,AR83))</f>
        <v/>
      </c>
      <c r="AS109" s="108"/>
      <c r="AT109" s="104" t="str">
        <f>IF(SUM(AT84:AT107)=0,"",SUM($D84*AS84,$D85*AS85,$D86*AS86,$D87*AS87,$D88*AS88,$D89*AS89,$D90*AS90,$D91*AS91,$D92*AS92,$D93*AS93,$D94*AS94,$D95*AS95,$D96*AS96,$D97*AS97,$D98*AS98,$D99*AS99,$D100*AS100,$D101*AS101,$D102*AS102,$D103*AS103,$D104*AS104,$D105*AS105,$D106*AS106,$D107*AS107,AT83))</f>
        <v/>
      </c>
      <c r="AU109" s="108"/>
      <c r="AV109" s="104"/>
    </row>
  </sheetData>
  <mergeCells count="15">
    <mergeCell ref="U1:V3"/>
    <mergeCell ref="AI1:AJ3"/>
    <mergeCell ref="I4:J4"/>
    <mergeCell ref="G4:H4"/>
    <mergeCell ref="E1:F3"/>
    <mergeCell ref="I1:J1"/>
    <mergeCell ref="I2:J2"/>
    <mergeCell ref="G1:H1"/>
    <mergeCell ref="G2:H2"/>
    <mergeCell ref="G3:H3"/>
    <mergeCell ref="I3:J3"/>
    <mergeCell ref="K3:L3"/>
    <mergeCell ref="K1:L1"/>
    <mergeCell ref="K2:L2"/>
    <mergeCell ref="K4:L4"/>
  </mergeCells>
  <phoneticPr fontId="7" type="noConversion"/>
  <printOptions horizontalCentered="1" verticalCentered="1"/>
  <pageMargins left="0.25" right="0.25" top="0.25" bottom="0.25" header="0" footer="0"/>
  <pageSetup scale="85" orientation="landscape" blackAndWhite="1" r:id="rId1"/>
  <headerFooter alignWithMargins="0"/>
  <rowBreaks count="2" manualBreakCount="2">
    <brk id="31" max="11" man="1"/>
    <brk id="57" max="11" man="1"/>
  </rowBreaks>
  <colBreaks count="2" manualBreakCount="2">
    <brk id="16" max="30" man="1"/>
    <brk id="30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view="pageBreakPreview" zoomScaleNormal="100" zoomScaleSheetLayoutView="100" workbookViewId="0">
      <selection activeCell="F60" sqref="F60:F68"/>
    </sheetView>
  </sheetViews>
  <sheetFormatPr defaultColWidth="9.140625" defaultRowHeight="11.25" x14ac:dyDescent="0.2"/>
  <cols>
    <col min="1" max="1" width="3.5703125" style="196" customWidth="1"/>
    <col min="2" max="2" width="50.5703125" style="197" customWidth="1"/>
    <col min="3" max="3" width="5.42578125" style="198" bestFit="1" customWidth="1"/>
    <col min="4" max="4" width="6.85546875" style="196" customWidth="1"/>
    <col min="5" max="5" width="9" style="157" customWidth="1"/>
    <col min="6" max="6" width="10.28515625" style="158" customWidth="1"/>
    <col min="7" max="16384" width="9.140625" style="158"/>
  </cols>
  <sheetData>
    <row r="1" spans="1:6" ht="12" thickTop="1" x14ac:dyDescent="0.2">
      <c r="A1" s="160" t="s">
        <v>91</v>
      </c>
      <c r="B1" s="161"/>
      <c r="C1" s="161"/>
      <c r="D1" s="162"/>
      <c r="E1" s="136" t="s">
        <v>1</v>
      </c>
      <c r="F1" s="137"/>
    </row>
    <row r="2" spans="1:6" x14ac:dyDescent="0.2">
      <c r="A2" s="193" t="str">
        <f>'Tabulation of Bids'!A2</f>
        <v>City of Rockford</v>
      </c>
      <c r="B2" s="138"/>
      <c r="C2" s="138"/>
      <c r="D2" s="163"/>
      <c r="E2" s="139" t="s">
        <v>1</v>
      </c>
      <c r="F2" s="140"/>
    </row>
    <row r="3" spans="1:6" ht="12" thickBot="1" x14ac:dyDescent="0.25">
      <c r="A3" s="194" t="str">
        <f>'Tabulation of Bids'!A3</f>
        <v>Bid On: City-Wide Street Repairs Group No. 1 - 2025 (Arterials)</v>
      </c>
      <c r="B3" s="164"/>
      <c r="C3" s="164"/>
      <c r="D3" s="165"/>
      <c r="E3" s="139" t="s">
        <v>1</v>
      </c>
      <c r="F3" s="140"/>
    </row>
    <row r="4" spans="1:6" s="195" customFormat="1" ht="34.5" thickBot="1" x14ac:dyDescent="0.25">
      <c r="A4" s="141" t="s">
        <v>2</v>
      </c>
      <c r="B4" s="141" t="s">
        <v>3</v>
      </c>
      <c r="C4" s="141" t="s">
        <v>4</v>
      </c>
      <c r="D4" s="142" t="s">
        <v>5</v>
      </c>
      <c r="E4" s="143" t="s">
        <v>6</v>
      </c>
      <c r="F4" s="143" t="s">
        <v>7</v>
      </c>
    </row>
    <row r="5" spans="1:6" s="195" customFormat="1" ht="20.45" customHeight="1" x14ac:dyDescent="0.2">
      <c r="A5" s="144">
        <f>'Tabulation of Bids'!A6</f>
        <v>1</v>
      </c>
      <c r="B5" s="159" t="str">
        <f>'Tabulation of Bids'!B6</f>
        <v>Earth Excavation</v>
      </c>
      <c r="C5" s="144" t="str">
        <f>'Tabulation of Bids'!C6</f>
        <v>C.Y.</v>
      </c>
      <c r="D5" s="329">
        <f>'Tabulation of Bids'!D6</f>
        <v>250</v>
      </c>
      <c r="E5" s="145"/>
      <c r="F5" s="145">
        <f t="shared" ref="F5:F28" si="0">+D5*E5</f>
        <v>0</v>
      </c>
    </row>
    <row r="6" spans="1:6" s="195" customFormat="1" ht="20.45" customHeight="1" x14ac:dyDescent="0.2">
      <c r="A6" s="144">
        <f>'Tabulation of Bids'!A7</f>
        <v>2</v>
      </c>
      <c r="B6" s="159" t="str">
        <f>'Tabulation of Bids'!B7</f>
        <v>Parkway Restoration</v>
      </c>
      <c r="C6" s="144" t="str">
        <f>'Tabulation of Bids'!C7</f>
        <v>Lsum</v>
      </c>
      <c r="D6" s="329">
        <f>'Tabulation of Bids'!D7</f>
        <v>1</v>
      </c>
      <c r="E6" s="145"/>
      <c r="F6" s="145">
        <f t="shared" si="0"/>
        <v>0</v>
      </c>
    </row>
    <row r="7" spans="1:6" s="195" customFormat="1" ht="20.45" customHeight="1" x14ac:dyDescent="0.2">
      <c r="A7" s="144">
        <f>'Tabulation of Bids'!A8</f>
        <v>3</v>
      </c>
      <c r="B7" s="159" t="str">
        <f>'Tabulation of Bids'!B8</f>
        <v>Inlet and Pipe Protection</v>
      </c>
      <c r="C7" s="144" t="str">
        <f>'Tabulation of Bids'!C8</f>
        <v>Each</v>
      </c>
      <c r="D7" s="329">
        <f>'Tabulation of Bids'!D8</f>
        <v>145</v>
      </c>
      <c r="E7" s="145"/>
      <c r="F7" s="145">
        <f t="shared" si="0"/>
        <v>0</v>
      </c>
    </row>
    <row r="8" spans="1:6" s="195" customFormat="1" ht="20.45" customHeight="1" x14ac:dyDescent="0.2">
      <c r="A8" s="144">
        <f>'Tabulation of Bids'!A9</f>
        <v>4</v>
      </c>
      <c r="B8" s="159" t="str">
        <f>'Tabulation of Bids'!B9</f>
        <v>Aggregate Base Repair, 10"</v>
      </c>
      <c r="C8" s="144" t="str">
        <f>'Tabulation of Bids'!C9</f>
        <v>S.Y.</v>
      </c>
      <c r="D8" s="329">
        <f>'Tabulation of Bids'!D9</f>
        <v>897</v>
      </c>
      <c r="E8" s="145"/>
      <c r="F8" s="145">
        <f t="shared" si="0"/>
        <v>0</v>
      </c>
    </row>
    <row r="9" spans="1:6" s="195" customFormat="1" ht="20.45" customHeight="1" x14ac:dyDescent="0.2">
      <c r="A9" s="144">
        <f>'Tabulation of Bids'!A10</f>
        <v>5</v>
      </c>
      <c r="B9" s="159" t="str">
        <f>'Tabulation of Bids'!B10</f>
        <v>Bituminous Materials (Prime Coat)</v>
      </c>
      <c r="C9" s="144" t="str">
        <f>'Tabulation of Bids'!C10</f>
        <v>Gal</v>
      </c>
      <c r="D9" s="329">
        <f>'Tabulation of Bids'!D10</f>
        <v>21235</v>
      </c>
      <c r="E9" s="145"/>
      <c r="F9" s="145">
        <f t="shared" si="0"/>
        <v>0</v>
      </c>
    </row>
    <row r="10" spans="1:6" s="195" customFormat="1" ht="20.45" customHeight="1" x14ac:dyDescent="0.2">
      <c r="A10" s="144">
        <f>'Tabulation of Bids'!A11</f>
        <v>6</v>
      </c>
      <c r="B10" s="159" t="str">
        <f>'Tabulation of Bids'!B11</f>
        <v>Aggregate (Prime Coat)</v>
      </c>
      <c r="C10" s="144" t="str">
        <f>'Tabulation of Bids'!C11</f>
        <v>Tons</v>
      </c>
      <c r="D10" s="329">
        <f>'Tabulation of Bids'!D11</f>
        <v>2123</v>
      </c>
      <c r="E10" s="145"/>
      <c r="F10" s="145">
        <f t="shared" si="0"/>
        <v>0</v>
      </c>
    </row>
    <row r="11" spans="1:6" s="195" customFormat="1" ht="20.45" customHeight="1" x14ac:dyDescent="0.2">
      <c r="A11" s="144">
        <f>'Tabulation of Bids'!A12</f>
        <v>7</v>
      </c>
      <c r="B11" s="159" t="str">
        <f>'Tabulation of Bids'!B12</f>
        <v>Hot-Mix Asphalt Binder Course, IL-9.5, N70, 1.25</v>
      </c>
      <c r="C11" s="144" t="str">
        <f>'Tabulation of Bids'!C12</f>
        <v>Tons</v>
      </c>
      <c r="D11" s="329">
        <f>'Tabulation of Bids'!D12</f>
        <v>10300</v>
      </c>
      <c r="E11" s="145"/>
      <c r="F11" s="145">
        <f t="shared" si="0"/>
        <v>0</v>
      </c>
    </row>
    <row r="12" spans="1:6" s="195" customFormat="1" ht="20.45" customHeight="1" x14ac:dyDescent="0.2">
      <c r="A12" s="144">
        <f>'Tabulation of Bids'!A13</f>
        <v>8</v>
      </c>
      <c r="B12" s="159" t="str">
        <f>'Tabulation of Bids'!B13</f>
        <v>Hot-Mix Asphalt Binder Course, IL-19.0, N70, 2.5"</v>
      </c>
      <c r="C12" s="144" t="str">
        <f>'Tabulation of Bids'!C13</f>
        <v>Tons</v>
      </c>
      <c r="D12" s="329">
        <f>'Tabulation of Bids'!D13</f>
        <v>12450</v>
      </c>
      <c r="E12" s="145"/>
      <c r="F12" s="145">
        <f t="shared" si="0"/>
        <v>0</v>
      </c>
    </row>
    <row r="13" spans="1:6" s="195" customFormat="1" ht="20.45" customHeight="1" x14ac:dyDescent="0.2">
      <c r="A13" s="144">
        <f>'Tabulation of Bids'!A14</f>
        <v>9</v>
      </c>
      <c r="B13" s="159" t="str">
        <f>'Tabulation of Bids'!B14</f>
        <v>Hot-Mix Asphalt Surface Course, Mix "D", N70, 2"</v>
      </c>
      <c r="C13" s="144" t="str">
        <f>'Tabulation of Bids'!C14</f>
        <v>Tons</v>
      </c>
      <c r="D13" s="329">
        <f>'Tabulation of Bids'!D14</f>
        <v>25250</v>
      </c>
      <c r="E13" s="145"/>
      <c r="F13" s="145">
        <f t="shared" si="0"/>
        <v>0</v>
      </c>
    </row>
    <row r="14" spans="1:6" s="195" customFormat="1" ht="20.45" customHeight="1" x14ac:dyDescent="0.2">
      <c r="A14" s="144">
        <f>'Tabulation of Bids'!A15</f>
        <v>10</v>
      </c>
      <c r="B14" s="159" t="str">
        <f>'Tabulation of Bids'!B15</f>
        <v>Pot Hole Patching</v>
      </c>
      <c r="C14" s="144" t="str">
        <f>'Tabulation of Bids'!C15</f>
        <v>Tons</v>
      </c>
      <c r="D14" s="329">
        <f>'Tabulation of Bids'!D15</f>
        <v>1600</v>
      </c>
      <c r="E14" s="145"/>
      <c r="F14" s="145">
        <f t="shared" si="0"/>
        <v>0</v>
      </c>
    </row>
    <row r="15" spans="1:6" ht="20.45" customHeight="1" x14ac:dyDescent="0.2">
      <c r="A15" s="144">
        <f>'Tabulation of Bids'!A16</f>
        <v>11</v>
      </c>
      <c r="B15" s="159" t="str">
        <f>'Tabulation of Bids'!B16</f>
        <v>Pavement Fabric</v>
      </c>
      <c r="C15" s="144" t="str">
        <f>'Tabulation of Bids'!C16</f>
        <v>S.Y.</v>
      </c>
      <c r="D15" s="329">
        <f>'Tabulation of Bids'!D16</f>
        <v>122000</v>
      </c>
      <c r="E15" s="145"/>
      <c r="F15" s="145">
        <f t="shared" si="0"/>
        <v>0</v>
      </c>
    </row>
    <row r="16" spans="1:6" ht="20.45" customHeight="1" x14ac:dyDescent="0.2">
      <c r="A16" s="144">
        <f>'Tabulation of Bids'!A17</f>
        <v>12</v>
      </c>
      <c r="B16" s="159" t="str">
        <f>'Tabulation of Bids'!B17</f>
        <v>P.C.C. Approach Pavement, 6"</v>
      </c>
      <c r="C16" s="144" t="str">
        <f>'Tabulation of Bids'!C17</f>
        <v>S.Y.</v>
      </c>
      <c r="D16" s="329">
        <f>'Tabulation of Bids'!D17</f>
        <v>884</v>
      </c>
      <c r="E16" s="145"/>
      <c r="F16" s="145">
        <f t="shared" si="0"/>
        <v>0</v>
      </c>
    </row>
    <row r="17" spans="1:6" ht="20.45" customHeight="1" x14ac:dyDescent="0.2">
      <c r="A17" s="144">
        <f>'Tabulation of Bids'!A18</f>
        <v>13</v>
      </c>
      <c r="B17" s="159" t="str">
        <f>'Tabulation of Bids'!B18</f>
        <v>P.C.C. Approach Pavement, 8"</v>
      </c>
      <c r="C17" s="144" t="str">
        <f>'Tabulation of Bids'!C18</f>
        <v>S.Y.</v>
      </c>
      <c r="D17" s="329">
        <f>'Tabulation of Bids'!D18</f>
        <v>678</v>
      </c>
      <c r="E17" s="145"/>
      <c r="F17" s="145">
        <f t="shared" si="0"/>
        <v>0</v>
      </c>
    </row>
    <row r="18" spans="1:6" ht="20.45" customHeight="1" x14ac:dyDescent="0.2">
      <c r="A18" s="144">
        <f>'Tabulation of Bids'!A19</f>
        <v>14</v>
      </c>
      <c r="B18" s="159" t="str">
        <f>'Tabulation of Bids'!B19</f>
        <v>P.C.C. Sidewalk, 4"</v>
      </c>
      <c r="C18" s="144" t="str">
        <f>'Tabulation of Bids'!C19</f>
        <v>S.F.</v>
      </c>
      <c r="D18" s="329">
        <f>'Tabulation of Bids'!D19</f>
        <v>33050</v>
      </c>
      <c r="E18" s="145"/>
      <c r="F18" s="145">
        <f t="shared" si="0"/>
        <v>0</v>
      </c>
    </row>
    <row r="19" spans="1:6" ht="20.45" customHeight="1" x14ac:dyDescent="0.2">
      <c r="A19" s="144">
        <f>'Tabulation of Bids'!A20</f>
        <v>15</v>
      </c>
      <c r="B19" s="159" t="str">
        <f>'Tabulation of Bids'!B20</f>
        <v>Detectable Warnings, ADA Ramps</v>
      </c>
      <c r="C19" s="144" t="str">
        <f>'Tabulation of Bids'!C20</f>
        <v>S.F.</v>
      </c>
      <c r="D19" s="329">
        <f>'Tabulation of Bids'!D20</f>
        <v>670</v>
      </c>
      <c r="E19" s="145"/>
      <c r="F19" s="145">
        <f t="shared" si="0"/>
        <v>0</v>
      </c>
    </row>
    <row r="20" spans="1:6" ht="20.45" customHeight="1" x14ac:dyDescent="0.2">
      <c r="A20" s="144">
        <f>'Tabulation of Bids'!A21</f>
        <v>16</v>
      </c>
      <c r="B20" s="159" t="str">
        <f>'Tabulation of Bids'!B21</f>
        <v>Class B Patch, Type II, 10"</v>
      </c>
      <c r="C20" s="144" t="str">
        <f>'Tabulation of Bids'!C21</f>
        <v>S.Y.</v>
      </c>
      <c r="D20" s="329">
        <f>'Tabulation of Bids'!D21</f>
        <v>80</v>
      </c>
      <c r="E20" s="145"/>
      <c r="F20" s="145">
        <f t="shared" si="0"/>
        <v>0</v>
      </c>
    </row>
    <row r="21" spans="1:6" ht="20.45" customHeight="1" x14ac:dyDescent="0.2">
      <c r="A21" s="144">
        <f>'Tabulation of Bids'!A22</f>
        <v>17</v>
      </c>
      <c r="B21" s="159" t="str">
        <f>'Tabulation of Bids'!B22</f>
        <v>Class B Patch, Type III, 10"</v>
      </c>
      <c r="C21" s="144" t="str">
        <f>'Tabulation of Bids'!C22</f>
        <v>S.Y.</v>
      </c>
      <c r="D21" s="329">
        <f>'Tabulation of Bids'!D22</f>
        <v>430</v>
      </c>
      <c r="E21" s="145"/>
      <c r="F21" s="145">
        <f t="shared" si="0"/>
        <v>0</v>
      </c>
    </row>
    <row r="22" spans="1:6" ht="20.45" customHeight="1" x14ac:dyDescent="0.2">
      <c r="A22" s="144">
        <f>'Tabulation of Bids'!A23</f>
        <v>18</v>
      </c>
      <c r="B22" s="159" t="str">
        <f>'Tabulation of Bids'!B23</f>
        <v>Class B Patch, Type IV, 10"</v>
      </c>
      <c r="C22" s="144" t="str">
        <f>'Tabulation of Bids'!C23</f>
        <v>S.Y.</v>
      </c>
      <c r="D22" s="329">
        <f>'Tabulation of Bids'!D23</f>
        <v>1476</v>
      </c>
      <c r="E22" s="145"/>
      <c r="F22" s="145">
        <f t="shared" si="0"/>
        <v>0</v>
      </c>
    </row>
    <row r="23" spans="1:6" ht="20.45" customHeight="1" x14ac:dyDescent="0.2">
      <c r="A23" s="144">
        <f>'Tabulation of Bids'!A24</f>
        <v>19</v>
      </c>
      <c r="B23" s="159" t="str">
        <f>'Tabulation of Bids'!B24</f>
        <v>Dowel Bars</v>
      </c>
      <c r="C23" s="144" t="str">
        <f>'Tabulation of Bids'!C24</f>
        <v>Each</v>
      </c>
      <c r="D23" s="329">
        <f>'Tabulation of Bids'!D24</f>
        <v>1800</v>
      </c>
      <c r="E23" s="145"/>
      <c r="F23" s="145">
        <f t="shared" si="0"/>
        <v>0</v>
      </c>
    </row>
    <row r="24" spans="1:6" ht="20.45" customHeight="1" x14ac:dyDescent="0.2">
      <c r="A24" s="144">
        <f>'Tabulation of Bids'!A25</f>
        <v>20</v>
      </c>
      <c r="B24" s="159" t="str">
        <f>'Tabulation of Bids'!B25</f>
        <v>No. 6 Transverse Tie Bars</v>
      </c>
      <c r="C24" s="144" t="str">
        <f>'Tabulation of Bids'!C25</f>
        <v>Each</v>
      </c>
      <c r="D24" s="329">
        <f>'Tabulation of Bids'!D25</f>
        <v>1800</v>
      </c>
      <c r="E24" s="145"/>
      <c r="F24" s="145">
        <f t="shared" si="0"/>
        <v>0</v>
      </c>
    </row>
    <row r="25" spans="1:6" ht="20.45" customHeight="1" x14ac:dyDescent="0.2">
      <c r="A25" s="144">
        <f>'Tabulation of Bids'!A26</f>
        <v>21</v>
      </c>
      <c r="B25" s="159" t="str">
        <f>'Tabulation of Bids'!B26</f>
        <v>Welded Wire Reinforcement</v>
      </c>
      <c r="C25" s="144" t="str">
        <f>'Tabulation of Bids'!C26</f>
        <v>S.Y.</v>
      </c>
      <c r="D25" s="329">
        <f>'Tabulation of Bids'!D26</f>
        <v>1476</v>
      </c>
      <c r="E25" s="145"/>
      <c r="F25" s="145">
        <f t="shared" si="0"/>
        <v>0</v>
      </c>
    </row>
    <row r="26" spans="1:6" ht="20.45" customHeight="1" x14ac:dyDescent="0.2">
      <c r="A26" s="144">
        <f>'Tabulation of Bids'!A27</f>
        <v>22</v>
      </c>
      <c r="B26" s="159" t="str">
        <f>'Tabulation of Bids'!B27</f>
        <v>Combination Curb and Gutter Removal</v>
      </c>
      <c r="C26" s="144" t="str">
        <f>'Tabulation of Bids'!C27</f>
        <v>L.F.</v>
      </c>
      <c r="D26" s="329">
        <f>'Tabulation of Bids'!D27</f>
        <v>31865</v>
      </c>
      <c r="E26" s="145"/>
      <c r="F26" s="145">
        <f t="shared" si="0"/>
        <v>0</v>
      </c>
    </row>
    <row r="27" spans="1:6" ht="20.45" customHeight="1" x14ac:dyDescent="0.2">
      <c r="A27" s="144">
        <f>'Tabulation of Bids'!A28</f>
        <v>23</v>
      </c>
      <c r="B27" s="159" t="str">
        <f>'Tabulation of Bids'!B28</f>
        <v>Sidewalk Removal</v>
      </c>
      <c r="C27" s="144" t="str">
        <f>'Tabulation of Bids'!C28</f>
        <v>S.F.</v>
      </c>
      <c r="D27" s="329">
        <f>'Tabulation of Bids'!D28</f>
        <v>21450</v>
      </c>
      <c r="E27" s="145"/>
      <c r="F27" s="145">
        <f t="shared" si="0"/>
        <v>0</v>
      </c>
    </row>
    <row r="28" spans="1:6" ht="20.45" customHeight="1" thickBot="1" x14ac:dyDescent="0.25">
      <c r="A28" s="144">
        <f>'Tabulation of Bids'!A29</f>
        <v>24</v>
      </c>
      <c r="B28" s="159" t="str">
        <f>'Tabulation of Bids'!B29</f>
        <v>Approach Pavement Removal</v>
      </c>
      <c r="C28" s="144" t="str">
        <f>'Tabulation of Bids'!C29</f>
        <v>S.Y.</v>
      </c>
      <c r="D28" s="329">
        <f>'Tabulation of Bids'!D29</f>
        <v>1562</v>
      </c>
      <c r="E28" s="145"/>
      <c r="F28" s="145">
        <f t="shared" si="0"/>
        <v>0</v>
      </c>
    </row>
    <row r="29" spans="1:6" s="195" customFormat="1" ht="10.15" customHeight="1" x14ac:dyDescent="0.2">
      <c r="A29" s="146"/>
      <c r="B29" s="156" t="s">
        <v>97</v>
      </c>
      <c r="C29" s="147" t="str">
        <f>IF(NOT(ISNUMBER(A31)),"Total","Sub")</f>
        <v>Sub</v>
      </c>
      <c r="D29" s="234"/>
      <c r="E29" s="148" t="s">
        <v>8</v>
      </c>
      <c r="F29" s="149">
        <f>SUM(F5:F28)</f>
        <v>0</v>
      </c>
    </row>
    <row r="30" spans="1:6" s="195" customFormat="1" ht="10.15" customHeight="1" thickBot="1" x14ac:dyDescent="0.25">
      <c r="A30" s="150"/>
      <c r="B30" s="151"/>
      <c r="C30" s="152" t="str">
        <f>IF(NOT(ISNUMBER(A31)),"Bid","Total")</f>
        <v>Total</v>
      </c>
      <c r="D30" s="153"/>
      <c r="E30" s="154" t="s">
        <v>9</v>
      </c>
      <c r="F30" s="155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5" customFormat="1" ht="20.45" customHeight="1" x14ac:dyDescent="0.2">
      <c r="A31" s="144">
        <f>'Tabulation of Bids'!A32</f>
        <v>25</v>
      </c>
      <c r="B31" s="159" t="str">
        <f>'Tabulation of Bids'!B32</f>
        <v>Median Removal</v>
      </c>
      <c r="C31" s="144" t="str">
        <f>'Tabulation of Bids'!C32</f>
        <v>S.F.</v>
      </c>
      <c r="D31" s="144">
        <f>'Tabulation of Bids'!D32</f>
        <v>12350</v>
      </c>
      <c r="E31" s="145"/>
      <c r="F31" s="145">
        <f t="shared" ref="F31:F40" si="1">+D31*E31</f>
        <v>0</v>
      </c>
    </row>
    <row r="32" spans="1:6" s="195" customFormat="1" ht="20.45" customHeight="1" x14ac:dyDescent="0.2">
      <c r="A32" s="144">
        <f>'Tabulation of Bids'!A33</f>
        <v>26</v>
      </c>
      <c r="B32" s="159" t="str">
        <f>'Tabulation of Bids'!B33</f>
        <v>Surface Removal, 2"</v>
      </c>
      <c r="C32" s="144" t="str">
        <f>'Tabulation of Bids'!C33</f>
        <v>S.Y.</v>
      </c>
      <c r="D32" s="144">
        <f>'Tabulation of Bids'!D33</f>
        <v>10500</v>
      </c>
      <c r="E32" s="145"/>
      <c r="F32" s="145">
        <f t="shared" si="1"/>
        <v>0</v>
      </c>
    </row>
    <row r="33" spans="1:6" s="195" customFormat="1" ht="20.45" customHeight="1" x14ac:dyDescent="0.2">
      <c r="A33" s="144">
        <f>'Tabulation of Bids'!A34</f>
        <v>27</v>
      </c>
      <c r="B33" s="159" t="str">
        <f>'Tabulation of Bids'!B34</f>
        <v>Surface Removal, 3.25"</v>
      </c>
      <c r="C33" s="144" t="str">
        <f>'Tabulation of Bids'!C34</f>
        <v>S.Y.</v>
      </c>
      <c r="D33" s="144">
        <f>'Tabulation of Bids'!D34</f>
        <v>98750</v>
      </c>
      <c r="E33" s="145"/>
      <c r="F33" s="145">
        <f t="shared" si="1"/>
        <v>0</v>
      </c>
    </row>
    <row r="34" spans="1:6" s="195" customFormat="1" ht="20.45" customHeight="1" x14ac:dyDescent="0.2">
      <c r="A34" s="144">
        <f>'Tabulation of Bids'!A35</f>
        <v>28</v>
      </c>
      <c r="B34" s="159" t="str">
        <f>'Tabulation of Bids'!B35</f>
        <v>Surface Removal, 4.5"</v>
      </c>
      <c r="C34" s="144" t="str">
        <f>'Tabulation of Bids'!C35</f>
        <v>S.Y.</v>
      </c>
      <c r="D34" s="144">
        <f>'Tabulation of Bids'!D35</f>
        <v>81850</v>
      </c>
      <c r="E34" s="145"/>
      <c r="F34" s="145">
        <f t="shared" si="1"/>
        <v>0</v>
      </c>
    </row>
    <row r="35" spans="1:6" s="195" customFormat="1" ht="20.45" customHeight="1" x14ac:dyDescent="0.2">
      <c r="A35" s="144">
        <f>'Tabulation of Bids'!A36</f>
        <v>29</v>
      </c>
      <c r="B35" s="159" t="str">
        <f>'Tabulation of Bids'!B36</f>
        <v>Concrete Surface Removal, 1"</v>
      </c>
      <c r="C35" s="144" t="str">
        <f>'Tabulation of Bids'!C36</f>
        <v>S.Y.</v>
      </c>
      <c r="D35" s="144">
        <f>'Tabulation of Bids'!D36</f>
        <v>24250</v>
      </c>
      <c r="E35" s="145"/>
      <c r="F35" s="145">
        <f t="shared" si="1"/>
        <v>0</v>
      </c>
    </row>
    <row r="36" spans="1:6" s="195" customFormat="1" ht="20.45" customHeight="1" x14ac:dyDescent="0.2">
      <c r="A36" s="144">
        <f>'Tabulation of Bids'!A37</f>
        <v>30</v>
      </c>
      <c r="B36" s="159" t="str">
        <f>'Tabulation of Bids'!B37</f>
        <v>Hand Holes to be Adjusted</v>
      </c>
      <c r="C36" s="144" t="str">
        <f>'Tabulation of Bids'!C37</f>
        <v>Each</v>
      </c>
      <c r="D36" s="144">
        <f>'Tabulation of Bids'!D37</f>
        <v>5</v>
      </c>
      <c r="E36" s="145"/>
      <c r="F36" s="145">
        <f t="shared" si="1"/>
        <v>0</v>
      </c>
    </row>
    <row r="37" spans="1:6" s="195" customFormat="1" ht="20.45" customHeight="1" x14ac:dyDescent="0.2">
      <c r="A37" s="144">
        <f>'Tabulation of Bids'!A38</f>
        <v>31</v>
      </c>
      <c r="B37" s="159" t="str">
        <f>'Tabulation of Bids'!B38</f>
        <v>Sanitary Riser/Valve Boxes to be Adjusted</v>
      </c>
      <c r="C37" s="144" t="str">
        <f>'Tabulation of Bids'!C38</f>
        <v>Each</v>
      </c>
      <c r="D37" s="144">
        <f>'Tabulation of Bids'!D38</f>
        <v>12</v>
      </c>
      <c r="E37" s="145"/>
      <c r="F37" s="145">
        <f t="shared" si="1"/>
        <v>0</v>
      </c>
    </row>
    <row r="38" spans="1:6" s="195" customFormat="1" ht="20.45" customHeight="1" x14ac:dyDescent="0.2">
      <c r="A38" s="144">
        <f>'Tabulation of Bids'!A39</f>
        <v>32</v>
      </c>
      <c r="B38" s="159" t="str">
        <f>'Tabulation of Bids'!B39</f>
        <v>Manholes to be Adjusted</v>
      </c>
      <c r="C38" s="144" t="str">
        <f>'Tabulation of Bids'!C39</f>
        <v>Each</v>
      </c>
      <c r="D38" s="144">
        <f>'Tabulation of Bids'!D39</f>
        <v>110</v>
      </c>
      <c r="E38" s="145"/>
      <c r="F38" s="145">
        <f t="shared" si="1"/>
        <v>0</v>
      </c>
    </row>
    <row r="39" spans="1:6" s="195" customFormat="1" ht="20.45" customHeight="1" x14ac:dyDescent="0.2">
      <c r="A39" s="144">
        <f>'Tabulation of Bids'!A40</f>
        <v>33</v>
      </c>
      <c r="B39" s="159" t="str">
        <f>'Tabulation of Bids'!B40</f>
        <v>Manholes to be Adjusted (AT&amp;T)</v>
      </c>
      <c r="C39" s="144" t="str">
        <f>'Tabulation of Bids'!C40</f>
        <v>Each</v>
      </c>
      <c r="D39" s="144">
        <f>'Tabulation of Bids'!D40</f>
        <v>13</v>
      </c>
      <c r="E39" s="145"/>
      <c r="F39" s="145">
        <f t="shared" si="1"/>
        <v>0</v>
      </c>
    </row>
    <row r="40" spans="1:6" s="195" customFormat="1" ht="20.45" customHeight="1" x14ac:dyDescent="0.2">
      <c r="A40" s="144">
        <f>'Tabulation of Bids'!A41</f>
        <v>34</v>
      </c>
      <c r="B40" s="159" t="str">
        <f>'Tabulation of Bids'!B41</f>
        <v>Manholes to be Reconstructed</v>
      </c>
      <c r="C40" s="144" t="str">
        <f>'Tabulation of Bids'!C41</f>
        <v>Each</v>
      </c>
      <c r="D40" s="144">
        <f>'Tabulation of Bids'!D41</f>
        <v>1</v>
      </c>
      <c r="E40" s="145"/>
      <c r="F40" s="145">
        <f t="shared" si="1"/>
        <v>0</v>
      </c>
    </row>
    <row r="41" spans="1:6" ht="20.45" customHeight="1" x14ac:dyDescent="0.2">
      <c r="A41" s="144">
        <f>'Tabulation of Bids'!A42</f>
        <v>35</v>
      </c>
      <c r="B41" s="159" t="str">
        <f>'Tabulation of Bids'!B42</f>
        <v>Inlets to be Adjusted</v>
      </c>
      <c r="C41" s="144" t="str">
        <f>'Tabulation of Bids'!C42</f>
        <v>Each</v>
      </c>
      <c r="D41" s="144">
        <f>'Tabulation of Bids'!D42</f>
        <v>25</v>
      </c>
      <c r="E41" s="145"/>
      <c r="F41" s="145"/>
    </row>
    <row r="42" spans="1:6" ht="20.45" customHeight="1" x14ac:dyDescent="0.2">
      <c r="A42" s="144">
        <f>'Tabulation of Bids'!A43</f>
        <v>36</v>
      </c>
      <c r="B42" s="159" t="str">
        <f>'Tabulation of Bids'!B43</f>
        <v>Inlets to be Adjusted with New Frame and Grate</v>
      </c>
      <c r="C42" s="144" t="str">
        <f>'Tabulation of Bids'!C43</f>
        <v>Each</v>
      </c>
      <c r="D42" s="144">
        <f>'Tabulation of Bids'!D43</f>
        <v>38</v>
      </c>
      <c r="E42" s="145"/>
      <c r="F42" s="145"/>
    </row>
    <row r="43" spans="1:6" ht="20.45" customHeight="1" x14ac:dyDescent="0.2">
      <c r="A43" s="144">
        <f>'Tabulation of Bids'!A44</f>
        <v>37</v>
      </c>
      <c r="B43" s="159" t="str">
        <f>'Tabulation of Bids'!B44</f>
        <v>Inlets to be Reconstructed</v>
      </c>
      <c r="C43" s="144" t="str">
        <f>'Tabulation of Bids'!C44</f>
        <v>Each</v>
      </c>
      <c r="D43" s="144">
        <f>'Tabulation of Bids'!D44</f>
        <v>1</v>
      </c>
      <c r="E43" s="145"/>
      <c r="F43" s="145"/>
    </row>
    <row r="44" spans="1:6" ht="20.45" customHeight="1" x14ac:dyDescent="0.2">
      <c r="A44" s="144">
        <f>'Tabulation of Bids'!A45</f>
        <v>38</v>
      </c>
      <c r="B44" s="159" t="str">
        <f>'Tabulation of Bids'!B45</f>
        <v>Inlets to be Reconstructed with New Frame and Grate</v>
      </c>
      <c r="C44" s="144" t="str">
        <f>'Tabulation of Bids'!C45</f>
        <v>Each</v>
      </c>
      <c r="D44" s="144">
        <f>'Tabulation of Bids'!D45</f>
        <v>2</v>
      </c>
      <c r="E44" s="145"/>
      <c r="F44" s="145"/>
    </row>
    <row r="45" spans="1:6" ht="20.45" customHeight="1" x14ac:dyDescent="0.2">
      <c r="A45" s="144">
        <f>'Tabulation of Bids'!A46</f>
        <v>39</v>
      </c>
      <c r="B45" s="159" t="str">
        <f>'Tabulation of Bids'!B46</f>
        <v>Inlet Specials to be Repaired</v>
      </c>
      <c r="C45" s="144" t="str">
        <f>'Tabulation of Bids'!C46</f>
        <v>Each</v>
      </c>
      <c r="D45" s="144">
        <f>'Tabulation of Bids'!D46</f>
        <v>20</v>
      </c>
      <c r="E45" s="145"/>
      <c r="F45" s="145"/>
    </row>
    <row r="46" spans="1:6" ht="20.45" customHeight="1" x14ac:dyDescent="0.2">
      <c r="A46" s="144">
        <f>'Tabulation of Bids'!A47</f>
        <v>40</v>
      </c>
      <c r="B46" s="159" t="str">
        <f>'Tabulation of Bids'!B47</f>
        <v>Combination Concrete Curb and Gutter, Type M-6.12</v>
      </c>
      <c r="C46" s="144" t="str">
        <f>'Tabulation of Bids'!C47</f>
        <v>L.F.</v>
      </c>
      <c r="D46" s="144">
        <f>'Tabulation of Bids'!D47</f>
        <v>7470</v>
      </c>
      <c r="E46" s="145"/>
      <c r="F46" s="145"/>
    </row>
    <row r="47" spans="1:6" ht="20.45" customHeight="1" x14ac:dyDescent="0.2">
      <c r="A47" s="144">
        <f>'Tabulation of Bids'!A48</f>
        <v>41</v>
      </c>
      <c r="B47" s="159" t="str">
        <f>'Tabulation of Bids'!B48</f>
        <v>Combination Concrete Curb and Gutter, Type M-6.18 (Modified)</v>
      </c>
      <c r="C47" s="144" t="str">
        <f>'Tabulation of Bids'!C48</f>
        <v>L.F.</v>
      </c>
      <c r="D47" s="144">
        <f>'Tabulation of Bids'!D48</f>
        <v>24015</v>
      </c>
      <c r="E47" s="145"/>
      <c r="F47" s="145"/>
    </row>
    <row r="48" spans="1:6" ht="20.45" customHeight="1" x14ac:dyDescent="0.2">
      <c r="A48" s="144">
        <f>'Tabulation of Bids'!A49</f>
        <v>42</v>
      </c>
      <c r="B48" s="159" t="str">
        <f>'Tabulation of Bids'!B49</f>
        <v>Combination Concrete Curb and Gutter, Type M-6.24</v>
      </c>
      <c r="C48" s="144" t="str">
        <f>'Tabulation of Bids'!C49</f>
        <v>L.F.</v>
      </c>
      <c r="D48" s="144">
        <f>'Tabulation of Bids'!D49</f>
        <v>340</v>
      </c>
      <c r="E48" s="145"/>
      <c r="F48" s="145"/>
    </row>
    <row r="49" spans="1:6" ht="20.45" customHeight="1" x14ac:dyDescent="0.2">
      <c r="A49" s="144">
        <f>'Tabulation of Bids'!A50</f>
        <v>43</v>
      </c>
      <c r="B49" s="159" t="str">
        <f>'Tabulation of Bids'!B50</f>
        <v>P.C.C. Median Pavement, 4"</v>
      </c>
      <c r="C49" s="144" t="str">
        <f>'Tabulation of Bids'!C50</f>
        <v>S.F.</v>
      </c>
      <c r="D49" s="144">
        <f>'Tabulation of Bids'!D50</f>
        <v>12250</v>
      </c>
      <c r="E49" s="145"/>
      <c r="F49" s="145"/>
    </row>
    <row r="50" spans="1:6" ht="20.45" customHeight="1" x14ac:dyDescent="0.2">
      <c r="A50" s="144">
        <f>'Tabulation of Bids'!A51</f>
        <v>44</v>
      </c>
      <c r="B50" s="159" t="str">
        <f>'Tabulation of Bids'!B51</f>
        <v>Traffic Control and Protection</v>
      </c>
      <c r="C50" s="144" t="str">
        <f>'Tabulation of Bids'!C51</f>
        <v>Lsum</v>
      </c>
      <c r="D50" s="144">
        <f>'Tabulation of Bids'!D51</f>
        <v>0.99999999999999989</v>
      </c>
      <c r="E50" s="145"/>
      <c r="F50" s="145"/>
    </row>
    <row r="51" spans="1:6" ht="20.45" customHeight="1" x14ac:dyDescent="0.2">
      <c r="A51" s="144">
        <f>'Tabulation of Bids'!A52</f>
        <v>45</v>
      </c>
      <c r="B51" s="159" t="str">
        <f>'Tabulation of Bids'!B52</f>
        <v>Thermoplastic Pavement Markings, 4"</v>
      </c>
      <c r="C51" s="144" t="str">
        <f>'Tabulation of Bids'!C52</f>
        <v>L.F.</v>
      </c>
      <c r="D51" s="144">
        <f>'Tabulation of Bids'!D52</f>
        <v>94400</v>
      </c>
      <c r="E51" s="145"/>
      <c r="F51" s="145"/>
    </row>
    <row r="52" spans="1:6" ht="20.45" customHeight="1" x14ac:dyDescent="0.2">
      <c r="A52" s="144">
        <f>'Tabulation of Bids'!A53</f>
        <v>46</v>
      </c>
      <c r="B52" s="159" t="str">
        <f>'Tabulation of Bids'!B53</f>
        <v>Thermoplastic Pavement Markings, 6"</v>
      </c>
      <c r="C52" s="144" t="str">
        <f>'Tabulation of Bids'!C53</f>
        <v>L.F.</v>
      </c>
      <c r="D52" s="144">
        <f>'Tabulation of Bids'!D53</f>
        <v>26499</v>
      </c>
      <c r="E52" s="145"/>
      <c r="F52" s="145"/>
    </row>
    <row r="53" spans="1:6" ht="20.45" customHeight="1" x14ac:dyDescent="0.2">
      <c r="A53" s="144">
        <f>'Tabulation of Bids'!A54</f>
        <v>47</v>
      </c>
      <c r="B53" s="159" t="str">
        <f>'Tabulation of Bids'!B54</f>
        <v>Thermoplastic Pavement Markings, 12"</v>
      </c>
      <c r="C53" s="144" t="str">
        <f>'Tabulation of Bids'!C54</f>
        <v>L.F.</v>
      </c>
      <c r="D53" s="144">
        <f>'Tabulation of Bids'!D54</f>
        <v>6381</v>
      </c>
      <c r="E53" s="145"/>
      <c r="F53" s="145"/>
    </row>
    <row r="54" spans="1:6" ht="20.25" customHeight="1" thickBot="1" x14ac:dyDescent="0.25">
      <c r="A54" s="144">
        <f>'Tabulation of Bids'!A55</f>
        <v>48</v>
      </c>
      <c r="B54" s="159" t="str">
        <f>'Tabulation of Bids'!B55</f>
        <v>Thermoplastic Pavement Markings, 24"</v>
      </c>
      <c r="C54" s="144" t="str">
        <f>'Tabulation of Bids'!C55</f>
        <v>L.F.</v>
      </c>
      <c r="D54" s="144">
        <f>'Tabulation of Bids'!D55</f>
        <v>2319</v>
      </c>
      <c r="E54" s="145"/>
      <c r="F54" s="145"/>
    </row>
    <row r="55" spans="1:6" s="195" customFormat="1" ht="10.15" customHeight="1" x14ac:dyDescent="0.2">
      <c r="A55" s="146"/>
      <c r="B55" s="156" t="s">
        <v>10</v>
      </c>
      <c r="C55" s="147" t="str">
        <f>IF(NOT(ISNUMBER(A57)),"Total","Sub")</f>
        <v>Sub</v>
      </c>
      <c r="D55" s="234"/>
      <c r="E55" s="148" t="s">
        <v>8</v>
      </c>
      <c r="F55" s="149">
        <f>SUM(F31:F54)+F29</f>
        <v>0</v>
      </c>
    </row>
    <row r="56" spans="1:6" s="195" customFormat="1" ht="10.15" customHeight="1" thickBot="1" x14ac:dyDescent="0.25">
      <c r="A56" s="150"/>
      <c r="B56" s="151"/>
      <c r="C56" s="152" t="str">
        <f>IF(NOT(ISNUMBER(A57)),"Bid","Total")</f>
        <v>Total</v>
      </c>
      <c r="D56" s="153"/>
      <c r="E56" s="154" t="s">
        <v>9</v>
      </c>
      <c r="F56" s="155"/>
    </row>
    <row r="57" spans="1:6" ht="20.25" customHeight="1" x14ac:dyDescent="0.2">
      <c r="A57" s="144">
        <f>'Tabulation of Bids'!A58</f>
        <v>49</v>
      </c>
      <c r="B57" s="159" t="str">
        <f>'Tabulation of Bids'!B58</f>
        <v>Thermoplastic Pavement Markings, Letters and Symbols</v>
      </c>
      <c r="C57" s="144" t="str">
        <f>'Tabulation of Bids'!C58</f>
        <v>S.F.</v>
      </c>
      <c r="D57" s="144">
        <f>'Tabulation of Bids'!D58</f>
        <v>5191</v>
      </c>
      <c r="E57" s="145"/>
      <c r="F57" s="145"/>
    </row>
    <row r="58" spans="1:6" ht="20.25" customHeight="1" x14ac:dyDescent="0.2">
      <c r="A58" s="144">
        <f>'Tabulation of Bids'!A59</f>
        <v>50</v>
      </c>
      <c r="B58" s="159" t="str">
        <f>'Tabulation of Bids'!B59</f>
        <v>Detector Loops</v>
      </c>
      <c r="C58" s="144" t="str">
        <f>'Tabulation of Bids'!C59</f>
        <v>L.F.</v>
      </c>
      <c r="D58" s="144">
        <f>'Tabulation of Bids'!D59</f>
        <v>4400</v>
      </c>
      <c r="E58" s="145"/>
      <c r="F58" s="145"/>
    </row>
    <row r="59" spans="1:6" ht="20.25" customHeight="1" x14ac:dyDescent="0.2">
      <c r="A59" s="144" t="str">
        <f>'Tabulation of Bids'!A60</f>
        <v/>
      </c>
      <c r="B59" s="159" t="str">
        <f>'Tabulation of Bids'!B60</f>
        <v/>
      </c>
      <c r="C59" s="144" t="str">
        <f>'Tabulation of Bids'!C60</f>
        <v/>
      </c>
      <c r="D59" s="144" t="str">
        <f>'Tabulation of Bids'!D60</f>
        <v/>
      </c>
      <c r="E59" s="145"/>
      <c r="F59" s="145"/>
    </row>
    <row r="60" spans="1:6" ht="20.25" customHeight="1" x14ac:dyDescent="0.2">
      <c r="A60" s="144" t="str">
        <f>'Tabulation of Bids'!A61</f>
        <v/>
      </c>
      <c r="B60" s="159" t="str">
        <f>'Tabulation of Bids'!B61</f>
        <v/>
      </c>
      <c r="C60" s="144" t="str">
        <f>'Tabulation of Bids'!C61</f>
        <v/>
      </c>
      <c r="D60" s="144" t="str">
        <f>'Tabulation of Bids'!D61</f>
        <v/>
      </c>
      <c r="E60" s="145"/>
      <c r="F60" s="145"/>
    </row>
    <row r="61" spans="1:6" ht="20.25" customHeight="1" x14ac:dyDescent="0.2">
      <c r="A61" s="144" t="str">
        <f>'Tabulation of Bids'!A62</f>
        <v/>
      </c>
      <c r="B61" s="159" t="str">
        <f>'Tabulation of Bids'!B62</f>
        <v/>
      </c>
      <c r="C61" s="144" t="str">
        <f>'Tabulation of Bids'!C62</f>
        <v/>
      </c>
      <c r="D61" s="144" t="str">
        <f>'Tabulation of Bids'!D62</f>
        <v/>
      </c>
      <c r="E61" s="145"/>
      <c r="F61" s="145"/>
    </row>
    <row r="62" spans="1:6" ht="20.25" customHeight="1" x14ac:dyDescent="0.2">
      <c r="A62" s="144" t="str">
        <f>'Tabulation of Bids'!A63</f>
        <v/>
      </c>
      <c r="B62" s="159" t="str">
        <f>'Tabulation of Bids'!B63</f>
        <v/>
      </c>
      <c r="C62" s="144" t="str">
        <f>'Tabulation of Bids'!C63</f>
        <v/>
      </c>
      <c r="D62" s="144" t="str">
        <f>'Tabulation of Bids'!D63</f>
        <v/>
      </c>
      <c r="E62" s="145"/>
      <c r="F62" s="145"/>
    </row>
    <row r="63" spans="1:6" ht="20.25" customHeight="1" x14ac:dyDescent="0.2">
      <c r="A63" s="144" t="str">
        <f>'Tabulation of Bids'!A64</f>
        <v/>
      </c>
      <c r="B63" s="159" t="str">
        <f>'Tabulation of Bids'!B64</f>
        <v/>
      </c>
      <c r="C63" s="144" t="str">
        <f>'Tabulation of Bids'!C64</f>
        <v/>
      </c>
      <c r="D63" s="144" t="str">
        <f>'Tabulation of Bids'!D64</f>
        <v/>
      </c>
      <c r="E63" s="145"/>
      <c r="F63" s="145"/>
    </row>
    <row r="64" spans="1:6" ht="20.25" customHeight="1" x14ac:dyDescent="0.2">
      <c r="A64" s="144" t="str">
        <f>'Tabulation of Bids'!A65</f>
        <v/>
      </c>
      <c r="B64" s="159" t="str">
        <f>'Tabulation of Bids'!B65</f>
        <v/>
      </c>
      <c r="C64" s="144" t="str">
        <f>'Tabulation of Bids'!C65</f>
        <v/>
      </c>
      <c r="D64" s="144" t="str">
        <f>'Tabulation of Bids'!D65</f>
        <v/>
      </c>
      <c r="E64" s="145"/>
      <c r="F64" s="145"/>
    </row>
    <row r="65" spans="1:6" ht="20.25" customHeight="1" x14ac:dyDescent="0.2">
      <c r="A65" s="144" t="str">
        <f>'Tabulation of Bids'!A66</f>
        <v/>
      </c>
      <c r="B65" s="159" t="str">
        <f>'Tabulation of Bids'!B66</f>
        <v/>
      </c>
      <c r="C65" s="144" t="str">
        <f>'Tabulation of Bids'!C66</f>
        <v/>
      </c>
      <c r="D65" s="144" t="str">
        <f>'Tabulation of Bids'!D66</f>
        <v/>
      </c>
      <c r="E65" s="145"/>
      <c r="F65" s="145"/>
    </row>
    <row r="66" spans="1:6" ht="20.25" customHeight="1" x14ac:dyDescent="0.2">
      <c r="A66" s="144" t="str">
        <f>'Tabulation of Bids'!A67</f>
        <v/>
      </c>
      <c r="B66" s="159" t="str">
        <f>'Tabulation of Bids'!B67</f>
        <v/>
      </c>
      <c r="C66" s="144" t="str">
        <f>'Tabulation of Bids'!C67</f>
        <v/>
      </c>
      <c r="D66" s="144" t="str">
        <f>'Tabulation of Bids'!D67</f>
        <v/>
      </c>
      <c r="E66" s="145"/>
      <c r="F66" s="145"/>
    </row>
    <row r="67" spans="1:6" ht="20.25" customHeight="1" x14ac:dyDescent="0.2">
      <c r="A67" s="144" t="str">
        <f>'Tabulation of Bids'!A68</f>
        <v/>
      </c>
      <c r="B67" s="159" t="str">
        <f>'Tabulation of Bids'!B68</f>
        <v/>
      </c>
      <c r="C67" s="144" t="str">
        <f>'Tabulation of Bids'!C68</f>
        <v/>
      </c>
      <c r="D67" s="144" t="str">
        <f>'Tabulation of Bids'!D68</f>
        <v/>
      </c>
      <c r="E67" s="145"/>
      <c r="F67" s="145"/>
    </row>
    <row r="68" spans="1:6" ht="20.25" customHeight="1" x14ac:dyDescent="0.2">
      <c r="A68" s="144" t="str">
        <f>'Tabulation of Bids'!A69</f>
        <v/>
      </c>
      <c r="B68" s="159" t="str">
        <f>'Tabulation of Bids'!B69</f>
        <v/>
      </c>
      <c r="C68" s="144" t="str">
        <f>'Tabulation of Bids'!C69</f>
        <v/>
      </c>
      <c r="D68" s="144" t="str">
        <f>'Tabulation of Bids'!D69</f>
        <v/>
      </c>
      <c r="E68" s="145"/>
      <c r="F68" s="145"/>
    </row>
    <row r="69" spans="1:6" ht="20.25" customHeight="1" x14ac:dyDescent="0.2">
      <c r="A69" s="144" t="str">
        <f>'Tabulation of Bids'!A70</f>
        <v/>
      </c>
      <c r="B69" s="159" t="str">
        <f>'Tabulation of Bids'!B70</f>
        <v/>
      </c>
      <c r="C69" s="144" t="str">
        <f>'Tabulation of Bids'!C70</f>
        <v/>
      </c>
      <c r="D69" s="144">
        <f>'Tabulation of Bids'!D70</f>
        <v>0</v>
      </c>
      <c r="E69" s="145"/>
      <c r="F69" s="145">
        <f t="shared" ref="F69:F84" si="2">+D69*E69</f>
        <v>0</v>
      </c>
    </row>
    <row r="70" spans="1:6" ht="20.25" customHeight="1" x14ac:dyDescent="0.2">
      <c r="A70" s="144" t="str">
        <f>'Tabulation of Bids'!A71</f>
        <v/>
      </c>
      <c r="B70" s="159" t="str">
        <f>'Tabulation of Bids'!B71</f>
        <v/>
      </c>
      <c r="C70" s="144" t="str">
        <f>'Tabulation of Bids'!C71</f>
        <v/>
      </c>
      <c r="D70" s="144">
        <f>'Tabulation of Bids'!D71</f>
        <v>0</v>
      </c>
      <c r="E70" s="145"/>
      <c r="F70" s="145">
        <f t="shared" si="2"/>
        <v>0</v>
      </c>
    </row>
    <row r="71" spans="1:6" ht="20.25" customHeight="1" x14ac:dyDescent="0.2">
      <c r="A71" s="144" t="str">
        <f>'Tabulation of Bids'!A72</f>
        <v/>
      </c>
      <c r="B71" s="159" t="str">
        <f>'Tabulation of Bids'!B72</f>
        <v/>
      </c>
      <c r="C71" s="144" t="str">
        <f>'Tabulation of Bids'!C72</f>
        <v/>
      </c>
      <c r="D71" s="144">
        <f>'Tabulation of Bids'!D72</f>
        <v>0</v>
      </c>
      <c r="E71" s="145"/>
      <c r="F71" s="145">
        <f t="shared" si="2"/>
        <v>0</v>
      </c>
    </row>
    <row r="72" spans="1:6" ht="20.25" customHeight="1" x14ac:dyDescent="0.2">
      <c r="A72" s="144" t="str">
        <f>'Tabulation of Bids'!A73</f>
        <v/>
      </c>
      <c r="B72" s="159" t="str">
        <f>'Tabulation of Bids'!B73</f>
        <v/>
      </c>
      <c r="C72" s="144" t="str">
        <f>'Tabulation of Bids'!C73</f>
        <v/>
      </c>
      <c r="D72" s="144">
        <f>'Tabulation of Bids'!D73</f>
        <v>0</v>
      </c>
      <c r="E72" s="145"/>
      <c r="F72" s="145">
        <f t="shared" si="2"/>
        <v>0</v>
      </c>
    </row>
    <row r="73" spans="1:6" ht="20.25" customHeight="1" x14ac:dyDescent="0.2">
      <c r="A73" s="144" t="str">
        <f>'Tabulation of Bids'!A74</f>
        <v/>
      </c>
      <c r="B73" s="159" t="str">
        <f>'Tabulation of Bids'!B74</f>
        <v/>
      </c>
      <c r="C73" s="144" t="str">
        <f>'Tabulation of Bids'!C74</f>
        <v/>
      </c>
      <c r="D73" s="144">
        <f>'Tabulation of Bids'!D74</f>
        <v>0</v>
      </c>
      <c r="E73" s="145"/>
      <c r="F73" s="145">
        <f t="shared" si="2"/>
        <v>0</v>
      </c>
    </row>
    <row r="74" spans="1:6" ht="20.25" customHeight="1" x14ac:dyDescent="0.2">
      <c r="A74" s="144" t="str">
        <f>'Tabulation of Bids'!A75</f>
        <v/>
      </c>
      <c r="B74" s="159" t="str">
        <f>'Tabulation of Bids'!B75</f>
        <v/>
      </c>
      <c r="C74" s="144" t="str">
        <f>'Tabulation of Bids'!C75</f>
        <v/>
      </c>
      <c r="D74" s="144">
        <f>'Tabulation of Bids'!D75</f>
        <v>0</v>
      </c>
      <c r="E74" s="145"/>
      <c r="F74" s="145">
        <f t="shared" si="2"/>
        <v>0</v>
      </c>
    </row>
    <row r="75" spans="1:6" ht="20.25" customHeight="1" x14ac:dyDescent="0.2">
      <c r="A75" s="144" t="str">
        <f>'Tabulation of Bids'!A76</f>
        <v/>
      </c>
      <c r="B75" s="159" t="str">
        <f>'Tabulation of Bids'!B76</f>
        <v/>
      </c>
      <c r="C75" s="144" t="str">
        <f>'Tabulation of Bids'!C76</f>
        <v/>
      </c>
      <c r="D75" s="144">
        <f>'Tabulation of Bids'!D76</f>
        <v>0</v>
      </c>
      <c r="E75" s="145"/>
      <c r="F75" s="145">
        <f t="shared" si="2"/>
        <v>0</v>
      </c>
    </row>
    <row r="76" spans="1:6" ht="20.25" customHeight="1" x14ac:dyDescent="0.2">
      <c r="A76" s="144" t="str">
        <f>'Tabulation of Bids'!A77</f>
        <v/>
      </c>
      <c r="B76" s="159" t="str">
        <f>'Tabulation of Bids'!B77</f>
        <v/>
      </c>
      <c r="C76" s="144" t="str">
        <f>'Tabulation of Bids'!C77</f>
        <v/>
      </c>
      <c r="D76" s="144">
        <f>'Tabulation of Bids'!D77</f>
        <v>0</v>
      </c>
      <c r="E76" s="145"/>
      <c r="F76" s="145">
        <f t="shared" si="2"/>
        <v>0</v>
      </c>
    </row>
    <row r="77" spans="1:6" ht="20.25" customHeight="1" x14ac:dyDescent="0.2">
      <c r="A77" s="144" t="str">
        <f>'Tabulation of Bids'!A78</f>
        <v/>
      </c>
      <c r="B77" s="159" t="str">
        <f>'Tabulation of Bids'!B78</f>
        <v/>
      </c>
      <c r="C77" s="144" t="str">
        <f>'Tabulation of Bids'!C78</f>
        <v/>
      </c>
      <c r="D77" s="144">
        <f>'Tabulation of Bids'!D78</f>
        <v>0</v>
      </c>
      <c r="E77" s="145"/>
      <c r="F77" s="145">
        <f t="shared" si="2"/>
        <v>0</v>
      </c>
    </row>
    <row r="78" spans="1:6" ht="20.25" customHeight="1" x14ac:dyDescent="0.2">
      <c r="A78" s="144" t="str">
        <f>'Tabulation of Bids'!A79</f>
        <v/>
      </c>
      <c r="B78" s="159" t="str">
        <f>'Tabulation of Bids'!B79</f>
        <v/>
      </c>
      <c r="C78" s="144" t="str">
        <f>'Tabulation of Bids'!C79</f>
        <v/>
      </c>
      <c r="D78" s="144">
        <f>'Tabulation of Bids'!D79</f>
        <v>0</v>
      </c>
      <c r="E78" s="145"/>
      <c r="F78" s="145">
        <f t="shared" si="2"/>
        <v>0</v>
      </c>
    </row>
    <row r="79" spans="1:6" ht="20.25" customHeight="1" x14ac:dyDescent="0.2">
      <c r="A79" s="144" t="str">
        <f>'Tabulation of Bids'!A80</f>
        <v/>
      </c>
      <c r="B79" s="159" t="str">
        <f>'Tabulation of Bids'!B80</f>
        <v/>
      </c>
      <c r="C79" s="144" t="str">
        <f>'Tabulation of Bids'!C80</f>
        <v/>
      </c>
      <c r="D79" s="144">
        <f>'Tabulation of Bids'!D80</f>
        <v>0</v>
      </c>
      <c r="E79" s="145"/>
      <c r="F79" s="145">
        <f t="shared" si="2"/>
        <v>0</v>
      </c>
    </row>
    <row r="80" spans="1:6" ht="20.25" customHeight="1" thickBot="1" x14ac:dyDescent="0.25">
      <c r="A80" s="199" t="str">
        <f>'Tabulation of Bids'!A81</f>
        <v/>
      </c>
      <c r="B80" s="159" t="str">
        <f>'Tabulation of Bids'!B81</f>
        <v/>
      </c>
      <c r="C80" s="144" t="str">
        <f>'Tabulation of Bids'!C81</f>
        <v/>
      </c>
      <c r="D80" s="199">
        <f>'Tabulation of Bids'!D81</f>
        <v>0</v>
      </c>
      <c r="E80" s="200"/>
      <c r="F80" s="145">
        <f t="shared" si="2"/>
        <v>0</v>
      </c>
    </row>
    <row r="81" spans="1:6" ht="9.75" customHeight="1" x14ac:dyDescent="0.2">
      <c r="A81" s="146"/>
      <c r="B81" s="156" t="s">
        <v>89</v>
      </c>
      <c r="C81" s="147" t="str">
        <f>IF(NOT(ISNUMBER(A83)),"Total","Sub")</f>
        <v>Total</v>
      </c>
      <c r="D81" s="234"/>
      <c r="E81" s="148" t="s">
        <v>8</v>
      </c>
      <c r="F81" s="149">
        <f>SUM(F57:F80)+F55</f>
        <v>0</v>
      </c>
    </row>
    <row r="82" spans="1:6" ht="9.75" customHeight="1" thickBot="1" x14ac:dyDescent="0.25">
      <c r="A82" s="150"/>
      <c r="B82" s="151"/>
      <c r="C82" s="152" t="str">
        <f>IF(NOT(ISNUMBER(A83)),"Bid","Total")</f>
        <v>Bid</v>
      </c>
      <c r="D82" s="153"/>
      <c r="E82" s="154" t="s">
        <v>9</v>
      </c>
      <c r="F82" s="155"/>
    </row>
    <row r="83" spans="1:6" ht="20.25" customHeight="1" x14ac:dyDescent="0.2">
      <c r="A83" s="201" t="str">
        <f>'Tabulation of Bids'!A84</f>
        <v/>
      </c>
      <c r="B83" s="202" t="str">
        <f>'Tabulation of Bids'!B84</f>
        <v/>
      </c>
      <c r="C83" s="144" t="str">
        <f>'Tabulation of Bids'!C84</f>
        <v/>
      </c>
      <c r="D83" s="201" t="e">
        <f>'Tabulation of Bids'!D84</f>
        <v>#REF!</v>
      </c>
      <c r="E83" s="203"/>
      <c r="F83" s="203" t="e">
        <f t="shared" si="2"/>
        <v>#REF!</v>
      </c>
    </row>
    <row r="84" spans="1:6" ht="20.25" customHeight="1" x14ac:dyDescent="0.2">
      <c r="A84" s="144" t="str">
        <f>'Tabulation of Bids'!A85</f>
        <v/>
      </c>
      <c r="B84" s="159" t="str">
        <f>'Tabulation of Bids'!B85</f>
        <v/>
      </c>
      <c r="C84" s="144" t="str">
        <f>'Tabulation of Bids'!C85</f>
        <v/>
      </c>
      <c r="D84" s="144" t="e">
        <f>'Tabulation of Bids'!D85</f>
        <v>#REF!</v>
      </c>
      <c r="E84" s="145"/>
      <c r="F84" s="145" t="e">
        <f t="shared" si="2"/>
        <v>#REF!</v>
      </c>
    </row>
    <row r="85" spans="1:6" ht="20.25" customHeight="1" x14ac:dyDescent="0.2">
      <c r="A85" s="144" t="str">
        <f>'Tabulation of Bids'!A86</f>
        <v/>
      </c>
      <c r="B85" s="159" t="str">
        <f>'Tabulation of Bids'!B86</f>
        <v/>
      </c>
      <c r="C85" s="144" t="str">
        <f>'Tabulation of Bids'!C86</f>
        <v/>
      </c>
      <c r="D85" s="144" t="e">
        <f>'Tabulation of Bids'!D86</f>
        <v>#REF!</v>
      </c>
      <c r="E85" s="145"/>
      <c r="F85" s="145" t="e">
        <f t="shared" ref="F85:F106" si="3">+D85*E85</f>
        <v>#REF!</v>
      </c>
    </row>
    <row r="86" spans="1:6" ht="20.25" customHeight="1" x14ac:dyDescent="0.2">
      <c r="A86" s="144" t="str">
        <f>'Tabulation of Bids'!A87</f>
        <v/>
      </c>
      <c r="B86" s="159" t="str">
        <f>'Tabulation of Bids'!B87</f>
        <v/>
      </c>
      <c r="C86" s="144" t="str">
        <f>'Tabulation of Bids'!C87</f>
        <v/>
      </c>
      <c r="D86" s="144" t="e">
        <f>'Tabulation of Bids'!D87</f>
        <v>#REF!</v>
      </c>
      <c r="E86" s="145"/>
      <c r="F86" s="145" t="e">
        <f t="shared" si="3"/>
        <v>#REF!</v>
      </c>
    </row>
    <row r="87" spans="1:6" ht="20.25" customHeight="1" x14ac:dyDescent="0.2">
      <c r="A87" s="144" t="str">
        <f>'Tabulation of Bids'!A88</f>
        <v/>
      </c>
      <c r="B87" s="159" t="str">
        <f>'Tabulation of Bids'!B88</f>
        <v/>
      </c>
      <c r="C87" s="144" t="str">
        <f>'Tabulation of Bids'!C88</f>
        <v/>
      </c>
      <c r="D87" s="144" t="e">
        <f>'Tabulation of Bids'!D88</f>
        <v>#REF!</v>
      </c>
      <c r="E87" s="145"/>
      <c r="F87" s="145" t="e">
        <f t="shared" si="3"/>
        <v>#REF!</v>
      </c>
    </row>
    <row r="88" spans="1:6" ht="20.25" customHeight="1" x14ac:dyDescent="0.2">
      <c r="A88" s="144" t="str">
        <f>'Tabulation of Bids'!A89</f>
        <v/>
      </c>
      <c r="B88" s="159" t="str">
        <f>'Tabulation of Bids'!B89</f>
        <v/>
      </c>
      <c r="C88" s="144" t="str">
        <f>'Tabulation of Bids'!C89</f>
        <v/>
      </c>
      <c r="D88" s="144" t="e">
        <f>'Tabulation of Bids'!D89</f>
        <v>#REF!</v>
      </c>
      <c r="E88" s="145"/>
      <c r="F88" s="145" t="e">
        <f t="shared" si="3"/>
        <v>#REF!</v>
      </c>
    </row>
    <row r="89" spans="1:6" ht="20.25" customHeight="1" x14ac:dyDescent="0.2">
      <c r="A89" s="144" t="str">
        <f>'Tabulation of Bids'!A90</f>
        <v/>
      </c>
      <c r="B89" s="159" t="str">
        <f>'Tabulation of Bids'!B90</f>
        <v/>
      </c>
      <c r="C89" s="144" t="str">
        <f>'Tabulation of Bids'!C90</f>
        <v/>
      </c>
      <c r="D89" s="144" t="e">
        <f>'Tabulation of Bids'!D90</f>
        <v>#REF!</v>
      </c>
      <c r="E89" s="145"/>
      <c r="F89" s="145" t="e">
        <f t="shared" si="3"/>
        <v>#REF!</v>
      </c>
    </row>
    <row r="90" spans="1:6" ht="20.25" customHeight="1" x14ac:dyDescent="0.2">
      <c r="A90" s="144" t="str">
        <f>'Tabulation of Bids'!A91</f>
        <v/>
      </c>
      <c r="B90" s="159" t="str">
        <f>'Tabulation of Bids'!B91</f>
        <v/>
      </c>
      <c r="C90" s="144" t="str">
        <f>'Tabulation of Bids'!C91</f>
        <v/>
      </c>
      <c r="D90" s="144" t="e">
        <f>'Tabulation of Bids'!D91</f>
        <v>#REF!</v>
      </c>
      <c r="E90" s="145"/>
      <c r="F90" s="145" t="e">
        <f t="shared" si="3"/>
        <v>#REF!</v>
      </c>
    </row>
    <row r="91" spans="1:6" ht="20.25" customHeight="1" x14ac:dyDescent="0.2">
      <c r="A91" s="144" t="str">
        <f>'Tabulation of Bids'!A92</f>
        <v/>
      </c>
      <c r="B91" s="159" t="str">
        <f>'Tabulation of Bids'!B92</f>
        <v/>
      </c>
      <c r="C91" s="144" t="str">
        <f>'Tabulation of Bids'!C92</f>
        <v/>
      </c>
      <c r="D91" s="144" t="e">
        <f>'Tabulation of Bids'!D92</f>
        <v>#REF!</v>
      </c>
      <c r="E91" s="145"/>
      <c r="F91" s="145" t="e">
        <f t="shared" si="3"/>
        <v>#REF!</v>
      </c>
    </row>
    <row r="92" spans="1:6" ht="20.25" customHeight="1" x14ac:dyDescent="0.2">
      <c r="A92" s="144" t="str">
        <f>'Tabulation of Bids'!A93</f>
        <v/>
      </c>
      <c r="B92" s="159" t="str">
        <f>'Tabulation of Bids'!B93</f>
        <v/>
      </c>
      <c r="C92" s="144" t="str">
        <f>'Tabulation of Bids'!C93</f>
        <v/>
      </c>
      <c r="D92" s="144" t="e">
        <f>'Tabulation of Bids'!D93</f>
        <v>#REF!</v>
      </c>
      <c r="E92" s="145"/>
      <c r="F92" s="145" t="e">
        <f t="shared" si="3"/>
        <v>#REF!</v>
      </c>
    </row>
    <row r="93" spans="1:6" ht="20.25" customHeight="1" x14ac:dyDescent="0.2">
      <c r="A93" s="144" t="str">
        <f>'Tabulation of Bids'!A94</f>
        <v/>
      </c>
      <c r="B93" s="159" t="str">
        <f>'Tabulation of Bids'!B94</f>
        <v/>
      </c>
      <c r="C93" s="144" t="str">
        <f>'Tabulation of Bids'!C94</f>
        <v/>
      </c>
      <c r="D93" s="144" t="e">
        <f>'Tabulation of Bids'!D94</f>
        <v>#REF!</v>
      </c>
      <c r="E93" s="145"/>
      <c r="F93" s="145" t="e">
        <f t="shared" si="3"/>
        <v>#REF!</v>
      </c>
    </row>
    <row r="94" spans="1:6" ht="20.25" customHeight="1" x14ac:dyDescent="0.2">
      <c r="A94" s="144" t="str">
        <f>'Tabulation of Bids'!A95</f>
        <v/>
      </c>
      <c r="B94" s="159" t="str">
        <f>'Tabulation of Bids'!B95</f>
        <v/>
      </c>
      <c r="C94" s="144" t="str">
        <f>'Tabulation of Bids'!C95</f>
        <v/>
      </c>
      <c r="D94" s="144" t="e">
        <f>'Tabulation of Bids'!D95</f>
        <v>#REF!</v>
      </c>
      <c r="E94" s="145"/>
      <c r="F94" s="145" t="e">
        <f t="shared" si="3"/>
        <v>#REF!</v>
      </c>
    </row>
    <row r="95" spans="1:6" ht="20.25" customHeight="1" x14ac:dyDescent="0.2">
      <c r="A95" s="144" t="str">
        <f>'Tabulation of Bids'!A96</f>
        <v/>
      </c>
      <c r="B95" s="159" t="str">
        <f>'Tabulation of Bids'!B96</f>
        <v/>
      </c>
      <c r="C95" s="144" t="str">
        <f>'Tabulation of Bids'!C96</f>
        <v/>
      </c>
      <c r="D95" s="144" t="e">
        <f>'Tabulation of Bids'!D96</f>
        <v>#REF!</v>
      </c>
      <c r="E95" s="145"/>
      <c r="F95" s="145" t="e">
        <f t="shared" si="3"/>
        <v>#REF!</v>
      </c>
    </row>
    <row r="96" spans="1:6" ht="20.25" customHeight="1" x14ac:dyDescent="0.2">
      <c r="A96" s="144" t="str">
        <f>'Tabulation of Bids'!A97</f>
        <v/>
      </c>
      <c r="B96" s="159" t="str">
        <f>'Tabulation of Bids'!B97</f>
        <v/>
      </c>
      <c r="C96" s="144" t="str">
        <f>'Tabulation of Bids'!C97</f>
        <v/>
      </c>
      <c r="D96" s="144" t="e">
        <f>'Tabulation of Bids'!D97</f>
        <v>#REF!</v>
      </c>
      <c r="E96" s="145"/>
      <c r="F96" s="145" t="e">
        <f t="shared" si="3"/>
        <v>#REF!</v>
      </c>
    </row>
    <row r="97" spans="1:6" ht="20.25" customHeight="1" x14ac:dyDescent="0.2">
      <c r="A97" s="144" t="str">
        <f>'Tabulation of Bids'!A98</f>
        <v/>
      </c>
      <c r="B97" s="159" t="str">
        <f>'Tabulation of Bids'!B98</f>
        <v/>
      </c>
      <c r="C97" s="144" t="str">
        <f>'Tabulation of Bids'!C98</f>
        <v/>
      </c>
      <c r="D97" s="144" t="e">
        <f>'Tabulation of Bids'!D98</f>
        <v>#REF!</v>
      </c>
      <c r="E97" s="145"/>
      <c r="F97" s="145" t="e">
        <f t="shared" si="3"/>
        <v>#REF!</v>
      </c>
    </row>
    <row r="98" spans="1:6" ht="20.25" customHeight="1" x14ac:dyDescent="0.2">
      <c r="A98" s="144" t="str">
        <f>'Tabulation of Bids'!A99</f>
        <v/>
      </c>
      <c r="B98" s="159" t="str">
        <f>'Tabulation of Bids'!B99</f>
        <v/>
      </c>
      <c r="C98" s="144" t="str">
        <f>'Tabulation of Bids'!C99</f>
        <v/>
      </c>
      <c r="D98" s="144" t="e">
        <f>'Tabulation of Bids'!D99</f>
        <v>#REF!</v>
      </c>
      <c r="E98" s="145"/>
      <c r="F98" s="145" t="e">
        <f t="shared" si="3"/>
        <v>#REF!</v>
      </c>
    </row>
    <row r="99" spans="1:6" ht="20.25" customHeight="1" x14ac:dyDescent="0.2">
      <c r="A99" s="144" t="str">
        <f>'Tabulation of Bids'!A100</f>
        <v/>
      </c>
      <c r="B99" s="159" t="str">
        <f>'Tabulation of Bids'!B100</f>
        <v/>
      </c>
      <c r="C99" s="144" t="str">
        <f>'Tabulation of Bids'!C100</f>
        <v/>
      </c>
      <c r="D99" s="144" t="e">
        <f>'Tabulation of Bids'!D100</f>
        <v>#REF!</v>
      </c>
      <c r="E99" s="145"/>
      <c r="F99" s="145" t="e">
        <f t="shared" si="3"/>
        <v>#REF!</v>
      </c>
    </row>
    <row r="100" spans="1:6" ht="20.25" customHeight="1" x14ac:dyDescent="0.2">
      <c r="A100" s="144" t="str">
        <f>'Tabulation of Bids'!A101</f>
        <v/>
      </c>
      <c r="B100" s="159" t="str">
        <f>'Tabulation of Bids'!B101</f>
        <v/>
      </c>
      <c r="C100" s="144" t="str">
        <f>'Tabulation of Bids'!C101</f>
        <v/>
      </c>
      <c r="D100" s="144" t="e">
        <f>'Tabulation of Bids'!D101</f>
        <v>#REF!</v>
      </c>
      <c r="E100" s="145"/>
      <c r="F100" s="145" t="e">
        <f t="shared" si="3"/>
        <v>#REF!</v>
      </c>
    </row>
    <row r="101" spans="1:6" ht="20.25" customHeight="1" x14ac:dyDescent="0.2">
      <c r="A101" s="144" t="str">
        <f>'Tabulation of Bids'!A102</f>
        <v/>
      </c>
      <c r="B101" s="159" t="str">
        <f>'Tabulation of Bids'!B102</f>
        <v/>
      </c>
      <c r="C101" s="144" t="str">
        <f>'Tabulation of Bids'!C102</f>
        <v/>
      </c>
      <c r="D101" s="144" t="e">
        <f>'Tabulation of Bids'!D102</f>
        <v>#REF!</v>
      </c>
      <c r="E101" s="145"/>
      <c r="F101" s="145" t="e">
        <f t="shared" si="3"/>
        <v>#REF!</v>
      </c>
    </row>
    <row r="102" spans="1:6" ht="20.25" customHeight="1" x14ac:dyDescent="0.2">
      <c r="A102" s="144" t="str">
        <f>'Tabulation of Bids'!A103</f>
        <v/>
      </c>
      <c r="B102" s="159" t="str">
        <f>'Tabulation of Bids'!B103</f>
        <v/>
      </c>
      <c r="C102" s="144" t="str">
        <f>'Tabulation of Bids'!C103</f>
        <v/>
      </c>
      <c r="D102" s="144" t="e">
        <f>'Tabulation of Bids'!D103</f>
        <v>#REF!</v>
      </c>
      <c r="E102" s="145"/>
      <c r="F102" s="145" t="e">
        <f t="shared" si="3"/>
        <v>#REF!</v>
      </c>
    </row>
    <row r="103" spans="1:6" ht="20.25" customHeight="1" x14ac:dyDescent="0.2">
      <c r="A103" s="144" t="str">
        <f>'Tabulation of Bids'!A104</f>
        <v/>
      </c>
      <c r="B103" s="159" t="str">
        <f>'Tabulation of Bids'!B104</f>
        <v/>
      </c>
      <c r="C103" s="144" t="str">
        <f>'Tabulation of Bids'!C104</f>
        <v/>
      </c>
      <c r="D103" s="144" t="e">
        <f>'Tabulation of Bids'!D104</f>
        <v>#REF!</v>
      </c>
      <c r="E103" s="145"/>
      <c r="F103" s="145" t="e">
        <f t="shared" si="3"/>
        <v>#REF!</v>
      </c>
    </row>
    <row r="104" spans="1:6" ht="20.25" customHeight="1" x14ac:dyDescent="0.2">
      <c r="A104" s="144" t="str">
        <f>'Tabulation of Bids'!A105</f>
        <v/>
      </c>
      <c r="B104" s="159" t="str">
        <f>'Tabulation of Bids'!B105</f>
        <v/>
      </c>
      <c r="C104" s="144" t="str">
        <f>'Tabulation of Bids'!C105</f>
        <v/>
      </c>
      <c r="D104" s="144" t="e">
        <f>'Tabulation of Bids'!D105</f>
        <v>#REF!</v>
      </c>
      <c r="E104" s="145"/>
      <c r="F104" s="145" t="e">
        <f t="shared" si="3"/>
        <v>#REF!</v>
      </c>
    </row>
    <row r="105" spans="1:6" ht="20.25" customHeight="1" x14ac:dyDescent="0.2">
      <c r="A105" s="144" t="str">
        <f>'Tabulation of Bids'!A106</f>
        <v/>
      </c>
      <c r="B105" s="159" t="str">
        <f>'Tabulation of Bids'!B106</f>
        <v/>
      </c>
      <c r="C105" s="144" t="str">
        <f>'Tabulation of Bids'!C106</f>
        <v/>
      </c>
      <c r="D105" s="144" t="e">
        <f>'Tabulation of Bids'!D106</f>
        <v>#REF!</v>
      </c>
      <c r="E105" s="145"/>
      <c r="F105" s="145" t="e">
        <f t="shared" si="3"/>
        <v>#REF!</v>
      </c>
    </row>
    <row r="106" spans="1:6" ht="20.25" customHeight="1" thickBot="1" x14ac:dyDescent="0.25">
      <c r="A106" s="144" t="str">
        <f>'Tabulation of Bids'!A107</f>
        <v/>
      </c>
      <c r="B106" s="159" t="str">
        <f>'Tabulation of Bids'!B107</f>
        <v/>
      </c>
      <c r="C106" s="144" t="str">
        <f>'Tabulation of Bids'!C107</f>
        <v/>
      </c>
      <c r="D106" s="144" t="e">
        <f>'Tabulation of Bids'!D107</f>
        <v>#REF!</v>
      </c>
      <c r="E106" s="145"/>
      <c r="F106" s="145" t="e">
        <f t="shared" si="3"/>
        <v>#REF!</v>
      </c>
    </row>
    <row r="107" spans="1:6" ht="9.75" customHeight="1" x14ac:dyDescent="0.2">
      <c r="A107" s="146"/>
      <c r="B107" s="156" t="s">
        <v>90</v>
      </c>
      <c r="C107" s="147" t="str">
        <f>IF(NOT(ISNUMBER(A109)),"Total","Sub")</f>
        <v>Total</v>
      </c>
      <c r="D107" s="234"/>
      <c r="E107" s="148" t="s">
        <v>8</v>
      </c>
      <c r="F107" s="149" t="e">
        <f>SUM(F83:F106)+F81</f>
        <v>#REF!</v>
      </c>
    </row>
    <row r="108" spans="1:6" ht="9.75" customHeight="1" thickBot="1" x14ac:dyDescent="0.25">
      <c r="A108" s="150"/>
      <c r="B108" s="151"/>
      <c r="C108" s="152" t="str">
        <f>IF(NOT(ISNUMBER(A109)),"Bid","Total")</f>
        <v>Bid</v>
      </c>
      <c r="D108" s="153"/>
      <c r="E108" s="154" t="s">
        <v>9</v>
      </c>
      <c r="F108" s="155" t="e">
        <f>SUM($D83*E83,$D84*E84,$D85*E85,$D86*E86,$D87*E87,$D88*E88,$D89*E89,$D90*E90,$D91*E91,$D92*E92,$D93*E93,$D94*E94,$D95*E95,$D96*E96,$D97*E97,$D98*E98,$D99*E99,$D100*E100,$D101*E101,$D102*E102,$D103*E103,$D104*E104,$D105*E105,$D106*E106,F82)</f>
        <v>#REF!</v>
      </c>
    </row>
  </sheetData>
  <phoneticPr fontId="7" type="noConversion"/>
  <printOptions horizontalCentered="1" verticalCentered="1"/>
  <pageMargins left="0.5" right="0.5" top="0.25" bottom="0.25" header="0" footer="0"/>
  <pageSetup scale="113" orientation="portrait" blackAndWhite="1" horizontalDpi="4294967292" verticalDpi="4294967292" r:id="rId1"/>
  <headerFooter alignWithMargins="0"/>
  <rowBreaks count="2" manualBreakCount="2">
    <brk id="30" max="16383" man="1"/>
    <brk id="5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workbookViewId="0">
      <selection activeCell="E16" sqref="E16:F18"/>
    </sheetView>
  </sheetViews>
  <sheetFormatPr defaultRowHeight="12.75" x14ac:dyDescent="0.2"/>
  <cols>
    <col min="1" max="1" width="3.85546875" style="93" customWidth="1"/>
    <col min="2" max="2" width="55.28515625" style="93" customWidth="1"/>
    <col min="3" max="3" width="9" style="93" customWidth="1"/>
    <col min="4" max="4" width="7.7109375" style="93" customWidth="1"/>
    <col min="5" max="5" width="13.28515625" style="93" bestFit="1" customWidth="1"/>
    <col min="6" max="6" width="13.7109375" style="328" customWidth="1"/>
  </cols>
  <sheetData>
    <row r="1" spans="1:6" s="97" customFormat="1" ht="15.75" customHeight="1" x14ac:dyDescent="0.2">
      <c r="A1" s="117"/>
      <c r="B1" s="118"/>
      <c r="C1" s="119" t="s">
        <v>11</v>
      </c>
      <c r="D1" s="120"/>
      <c r="E1" s="121" t="s">
        <v>12</v>
      </c>
      <c r="F1" s="313"/>
    </row>
    <row r="2" spans="1:6" s="97" customFormat="1" ht="15.75" customHeight="1" x14ac:dyDescent="0.2">
      <c r="A2" s="122"/>
      <c r="B2" s="123"/>
      <c r="C2" s="124" t="s">
        <v>13</v>
      </c>
      <c r="D2" s="115"/>
      <c r="E2" s="478"/>
      <c r="F2" s="479"/>
    </row>
    <row r="3" spans="1:6" s="97" customFormat="1" ht="15.75" customHeight="1" x14ac:dyDescent="0.2">
      <c r="A3" s="122"/>
      <c r="B3" s="125"/>
      <c r="C3" s="124" t="s">
        <v>14</v>
      </c>
      <c r="D3" s="480" t="s">
        <v>15</v>
      </c>
      <c r="E3" s="480"/>
      <c r="F3" s="481"/>
    </row>
    <row r="4" spans="1:6" s="97" customFormat="1" ht="15.75" customHeight="1" x14ac:dyDescent="0.2">
      <c r="A4" s="126"/>
      <c r="B4" s="127" t="s">
        <v>16</v>
      </c>
      <c r="C4" s="124" t="s">
        <v>17</v>
      </c>
      <c r="D4" s="476" t="str">
        <f>'Tabulation of Bids'!$A$3</f>
        <v>Bid On: City-Wide Street Repairs Group No. 1 - 2025 (Arterials)</v>
      </c>
      <c r="E4" s="476"/>
      <c r="F4" s="477"/>
    </row>
    <row r="5" spans="1:6" s="100" customFormat="1" ht="12" customHeight="1" x14ac:dyDescent="0.2">
      <c r="A5" s="314" t="s">
        <v>18</v>
      </c>
      <c r="B5" s="314"/>
      <c r="C5" s="314"/>
      <c r="D5" s="314"/>
      <c r="E5" s="314"/>
      <c r="F5" s="315"/>
    </row>
    <row r="6" spans="1:6" s="100" customFormat="1" ht="12" customHeight="1" x14ac:dyDescent="0.2">
      <c r="A6" s="170"/>
      <c r="B6" s="107"/>
      <c r="C6" s="107"/>
      <c r="D6" s="107"/>
      <c r="E6" s="107"/>
      <c r="F6" s="316"/>
    </row>
    <row r="7" spans="1:6" s="100" customFormat="1" ht="12" customHeight="1" x14ac:dyDescent="0.2">
      <c r="A7" s="170"/>
      <c r="B7" s="107"/>
      <c r="C7" s="107"/>
      <c r="D7" s="107"/>
      <c r="E7" s="107"/>
      <c r="F7" s="316"/>
    </row>
    <row r="8" spans="1:6" s="100" customFormat="1" ht="12" customHeight="1" x14ac:dyDescent="0.2">
      <c r="A8" s="170"/>
      <c r="B8" s="107"/>
      <c r="C8" s="107"/>
      <c r="D8" s="107"/>
      <c r="E8" s="107"/>
      <c r="F8" s="316"/>
    </row>
    <row r="9" spans="1:6" s="100" customFormat="1" ht="12" customHeight="1" x14ac:dyDescent="0.2">
      <c r="A9" s="170"/>
      <c r="B9" s="107"/>
      <c r="C9" s="107"/>
      <c r="D9" s="107"/>
      <c r="E9" s="107"/>
      <c r="F9" s="316"/>
    </row>
    <row r="10" spans="1:6" s="100" customFormat="1" ht="12" customHeight="1" x14ac:dyDescent="0.2">
      <c r="A10" s="317" t="s">
        <v>19</v>
      </c>
      <c r="B10" s="314"/>
      <c r="C10" s="314"/>
      <c r="D10" s="314"/>
      <c r="E10" s="314"/>
      <c r="F10" s="315"/>
    </row>
    <row r="11" spans="1:6" s="100" customFormat="1" ht="12" customHeight="1" x14ac:dyDescent="0.2">
      <c r="A11" s="317" t="s">
        <v>20</v>
      </c>
      <c r="B11" s="314"/>
      <c r="C11" s="314"/>
      <c r="D11" s="314"/>
      <c r="E11" s="314"/>
      <c r="F11" s="315"/>
    </row>
    <row r="12" spans="1:6" s="100" customFormat="1" ht="12" customHeight="1" x14ac:dyDescent="0.2">
      <c r="A12" s="317" t="s">
        <v>21</v>
      </c>
      <c r="B12" s="314"/>
      <c r="C12" s="314"/>
      <c r="D12" s="314"/>
      <c r="E12" s="314"/>
      <c r="F12" s="315"/>
    </row>
    <row r="13" spans="1:6" s="100" customFormat="1" ht="12" customHeight="1" x14ac:dyDescent="0.2">
      <c r="A13" s="317" t="s">
        <v>22</v>
      </c>
      <c r="B13" s="314"/>
      <c r="C13" s="314"/>
      <c r="D13" s="314"/>
      <c r="E13" s="314"/>
      <c r="F13" s="315"/>
    </row>
    <row r="14" spans="1:6" s="100" customFormat="1" ht="12" customHeight="1" thickBot="1" x14ac:dyDescent="0.25">
      <c r="A14" s="317" t="s">
        <v>23</v>
      </c>
      <c r="B14" s="314"/>
      <c r="C14" s="314"/>
      <c r="D14" s="314"/>
      <c r="E14" s="314"/>
      <c r="F14" s="315"/>
    </row>
    <row r="15" spans="1:6" ht="26.25" thickBot="1" x14ac:dyDescent="0.25">
      <c r="A15" s="210" t="s">
        <v>2</v>
      </c>
      <c r="B15" s="211" t="s">
        <v>3</v>
      </c>
      <c r="C15" s="211" t="s">
        <v>24</v>
      </c>
      <c r="D15" s="212" t="s">
        <v>5</v>
      </c>
      <c r="E15" s="213" t="s">
        <v>6</v>
      </c>
      <c r="F15" s="213" t="s">
        <v>7</v>
      </c>
    </row>
    <row r="16" spans="1:6" s="101" customFormat="1" ht="20.45" customHeight="1" x14ac:dyDescent="0.2">
      <c r="A16" s="207">
        <f>'Tabulation of Bids'!$A6</f>
        <v>1</v>
      </c>
      <c r="B16" s="208" t="str">
        <f>'Tabulation of Bids'!$B6</f>
        <v>Earth Excavation</v>
      </c>
      <c r="C16" s="95" t="str">
        <f>'Tabulation of Bids'!$C6</f>
        <v>C.Y.</v>
      </c>
      <c r="D16" s="209">
        <f>'Tabulation of Bids'!$D6</f>
        <v>250</v>
      </c>
      <c r="E16" s="240">
        <f>'Tabulation of Bids'!$E6</f>
        <v>60</v>
      </c>
      <c r="F16" s="318">
        <f>D16*E16</f>
        <v>15000</v>
      </c>
    </row>
    <row r="17" spans="1:6" s="101" customFormat="1" ht="20.45" customHeight="1" x14ac:dyDescent="0.2">
      <c r="A17" s="94">
        <f>'Tabulation of Bids'!$A7</f>
        <v>2</v>
      </c>
      <c r="B17" s="105" t="str">
        <f>'Tabulation of Bids'!$B7</f>
        <v>Parkway Restoration</v>
      </c>
      <c r="C17" s="95" t="str">
        <f>'Tabulation of Bids'!$C7</f>
        <v>Lsum</v>
      </c>
      <c r="D17" s="96">
        <f>'Tabulation of Bids'!$D7</f>
        <v>1</v>
      </c>
      <c r="E17" s="235">
        <f>'Tabulation of Bids'!$E7</f>
        <v>400000</v>
      </c>
      <c r="F17" s="319">
        <f t="shared" ref="F17:F32" si="0">D17*E17</f>
        <v>400000</v>
      </c>
    </row>
    <row r="18" spans="1:6" s="101" customFormat="1" ht="20.45" customHeight="1" x14ac:dyDescent="0.2">
      <c r="A18" s="94">
        <f>'Tabulation of Bids'!$A8</f>
        <v>3</v>
      </c>
      <c r="B18" s="105" t="str">
        <f>'Tabulation of Bids'!$B8</f>
        <v>Inlet and Pipe Protection</v>
      </c>
      <c r="C18" s="95" t="str">
        <f>'Tabulation of Bids'!$C8</f>
        <v>Each</v>
      </c>
      <c r="D18" s="96">
        <f>'Tabulation of Bids'!$D8</f>
        <v>145</v>
      </c>
      <c r="E18" s="235">
        <f>'Tabulation of Bids'!$E8</f>
        <v>75</v>
      </c>
      <c r="F18" s="319">
        <f t="shared" si="0"/>
        <v>10875</v>
      </c>
    </row>
    <row r="19" spans="1:6" s="101" customFormat="1" ht="20.45" customHeight="1" x14ac:dyDescent="0.2">
      <c r="A19" s="94">
        <f>'Tabulation of Bids'!$A9</f>
        <v>4</v>
      </c>
      <c r="B19" s="105" t="str">
        <f>'Tabulation of Bids'!$B9</f>
        <v>Aggregate Base Repair, 10"</v>
      </c>
      <c r="C19" s="95" t="str">
        <f>'Tabulation of Bids'!$C9</f>
        <v>S.Y.</v>
      </c>
      <c r="D19" s="96">
        <f>'Tabulation of Bids'!$D9</f>
        <v>897</v>
      </c>
      <c r="E19" s="235">
        <f>'Tabulation of Bids'!$E9</f>
        <v>25</v>
      </c>
      <c r="F19" s="319">
        <f t="shared" si="0"/>
        <v>22425</v>
      </c>
    </row>
    <row r="20" spans="1:6" s="101" customFormat="1" ht="20.45" customHeight="1" x14ac:dyDescent="0.2">
      <c r="A20" s="94">
        <f>'Tabulation of Bids'!$A10</f>
        <v>5</v>
      </c>
      <c r="B20" s="105" t="str">
        <f>'Tabulation of Bids'!$B10</f>
        <v>Bituminous Materials (Prime Coat)</v>
      </c>
      <c r="C20" s="95" t="str">
        <f>'Tabulation of Bids'!$C10</f>
        <v>Gal</v>
      </c>
      <c r="D20" s="96">
        <f>'Tabulation of Bids'!$D10</f>
        <v>21235</v>
      </c>
      <c r="E20" s="235">
        <f>'Tabulation of Bids'!$E10</f>
        <v>3</v>
      </c>
      <c r="F20" s="319">
        <f t="shared" si="0"/>
        <v>63705</v>
      </c>
    </row>
    <row r="21" spans="1:6" s="101" customFormat="1" ht="20.45" customHeight="1" x14ac:dyDescent="0.2">
      <c r="A21" s="94">
        <f>'Tabulation of Bids'!$A11</f>
        <v>6</v>
      </c>
      <c r="B21" s="105" t="str">
        <f>'Tabulation of Bids'!$B11</f>
        <v>Aggregate (Prime Coat)</v>
      </c>
      <c r="C21" s="95" t="str">
        <f>'Tabulation of Bids'!$C11</f>
        <v>Tons</v>
      </c>
      <c r="D21" s="96">
        <f>'Tabulation of Bids'!$D11</f>
        <v>2123</v>
      </c>
      <c r="E21" s="235">
        <f>'Tabulation of Bids'!$E11</f>
        <v>10</v>
      </c>
      <c r="F21" s="319">
        <f t="shared" si="0"/>
        <v>21230</v>
      </c>
    </row>
    <row r="22" spans="1:6" s="101" customFormat="1" ht="20.45" customHeight="1" x14ac:dyDescent="0.2">
      <c r="A22" s="94">
        <f>'Tabulation of Bids'!$A12</f>
        <v>7</v>
      </c>
      <c r="B22" s="105" t="str">
        <f>'Tabulation of Bids'!$B12</f>
        <v>Hot-Mix Asphalt Binder Course, IL-9.5, N70, 1.25</v>
      </c>
      <c r="C22" s="95" t="str">
        <f>'Tabulation of Bids'!$C12</f>
        <v>Tons</v>
      </c>
      <c r="D22" s="96">
        <f>'Tabulation of Bids'!$D12</f>
        <v>10300</v>
      </c>
      <c r="E22" s="235">
        <f>'Tabulation of Bids'!$E12</f>
        <v>100</v>
      </c>
      <c r="F22" s="319">
        <f t="shared" si="0"/>
        <v>1030000</v>
      </c>
    </row>
    <row r="23" spans="1:6" s="101" customFormat="1" ht="20.45" customHeight="1" x14ac:dyDescent="0.2">
      <c r="A23" s="94">
        <f>'Tabulation of Bids'!$A13</f>
        <v>8</v>
      </c>
      <c r="B23" s="105" t="str">
        <f>'Tabulation of Bids'!$B13</f>
        <v>Hot-Mix Asphalt Binder Course, IL-19.0, N70, 2.5"</v>
      </c>
      <c r="C23" s="95" t="str">
        <f>'Tabulation of Bids'!$C13</f>
        <v>Tons</v>
      </c>
      <c r="D23" s="96">
        <f>'Tabulation of Bids'!$D13</f>
        <v>12450</v>
      </c>
      <c r="E23" s="235">
        <f>'Tabulation of Bids'!$E13</f>
        <v>80</v>
      </c>
      <c r="F23" s="319">
        <f t="shared" si="0"/>
        <v>996000</v>
      </c>
    </row>
    <row r="24" spans="1:6" s="101" customFormat="1" ht="20.45" customHeight="1" x14ac:dyDescent="0.2">
      <c r="A24" s="94">
        <f>'Tabulation of Bids'!$A14</f>
        <v>9</v>
      </c>
      <c r="B24" s="105" t="str">
        <f>'Tabulation of Bids'!$B14</f>
        <v>Hot-Mix Asphalt Surface Course, Mix "D", N70, 2"</v>
      </c>
      <c r="C24" s="95" t="str">
        <f>'Tabulation of Bids'!$C14</f>
        <v>Tons</v>
      </c>
      <c r="D24" s="96">
        <f>'Tabulation of Bids'!$D14</f>
        <v>25250</v>
      </c>
      <c r="E24" s="235">
        <f>'Tabulation of Bids'!$E14</f>
        <v>80</v>
      </c>
      <c r="F24" s="319">
        <f t="shared" si="0"/>
        <v>2020000</v>
      </c>
    </row>
    <row r="25" spans="1:6" s="101" customFormat="1" ht="20.45" customHeight="1" x14ac:dyDescent="0.2">
      <c r="A25" s="94">
        <f>'Tabulation of Bids'!$A15</f>
        <v>10</v>
      </c>
      <c r="B25" s="105" t="str">
        <f>'Tabulation of Bids'!$B15</f>
        <v>Pot Hole Patching</v>
      </c>
      <c r="C25" s="95" t="str">
        <f>'Tabulation of Bids'!$C15</f>
        <v>Tons</v>
      </c>
      <c r="D25" s="96">
        <f>'Tabulation of Bids'!$D15</f>
        <v>1600</v>
      </c>
      <c r="E25" s="235">
        <f>'Tabulation of Bids'!$E15</f>
        <v>300</v>
      </c>
      <c r="F25" s="319">
        <f t="shared" si="0"/>
        <v>480000</v>
      </c>
    </row>
    <row r="26" spans="1:6" s="101" customFormat="1" ht="20.45" customHeight="1" x14ac:dyDescent="0.2">
      <c r="A26" s="94">
        <f>'Tabulation of Bids'!$A16</f>
        <v>11</v>
      </c>
      <c r="B26" s="105" t="str">
        <f>'Tabulation of Bids'!$B16</f>
        <v>Pavement Fabric</v>
      </c>
      <c r="C26" s="95" t="str">
        <f>'Tabulation of Bids'!$C16</f>
        <v>S.Y.</v>
      </c>
      <c r="D26" s="96">
        <f>'Tabulation of Bids'!$D16</f>
        <v>122000</v>
      </c>
      <c r="E26" s="235">
        <f>'Tabulation of Bids'!$E16</f>
        <v>10</v>
      </c>
      <c r="F26" s="319">
        <f t="shared" si="0"/>
        <v>1220000</v>
      </c>
    </row>
    <row r="27" spans="1:6" s="101" customFormat="1" ht="20.45" customHeight="1" x14ac:dyDescent="0.2">
      <c r="A27" s="94">
        <f>'Tabulation of Bids'!$A17</f>
        <v>12</v>
      </c>
      <c r="B27" s="105" t="str">
        <f>'Tabulation of Bids'!$B17</f>
        <v>P.C.C. Approach Pavement, 6"</v>
      </c>
      <c r="C27" s="95" t="str">
        <f>'Tabulation of Bids'!$C17</f>
        <v>S.Y.</v>
      </c>
      <c r="D27" s="96">
        <f>'Tabulation of Bids'!$D17</f>
        <v>884</v>
      </c>
      <c r="E27" s="235">
        <f>'Tabulation of Bids'!$E17</f>
        <v>80</v>
      </c>
      <c r="F27" s="319">
        <f t="shared" si="0"/>
        <v>70720</v>
      </c>
    </row>
    <row r="28" spans="1:6" s="101" customFormat="1" ht="20.45" customHeight="1" x14ac:dyDescent="0.2">
      <c r="A28" s="94">
        <f>'Tabulation of Bids'!$A18</f>
        <v>13</v>
      </c>
      <c r="B28" s="105" t="str">
        <f>'Tabulation of Bids'!$B18</f>
        <v>P.C.C. Approach Pavement, 8"</v>
      </c>
      <c r="C28" s="95" t="str">
        <f>'Tabulation of Bids'!$C18</f>
        <v>S.Y.</v>
      </c>
      <c r="D28" s="96">
        <f>'Tabulation of Bids'!$D18</f>
        <v>678</v>
      </c>
      <c r="E28" s="235">
        <f>'Tabulation of Bids'!$E18</f>
        <v>95</v>
      </c>
      <c r="F28" s="319">
        <f t="shared" si="0"/>
        <v>64410</v>
      </c>
    </row>
    <row r="29" spans="1:6" s="101" customFormat="1" ht="20.45" customHeight="1" x14ac:dyDescent="0.2">
      <c r="A29" s="94">
        <f>'Tabulation of Bids'!$A19</f>
        <v>14</v>
      </c>
      <c r="B29" s="105" t="str">
        <f>'Tabulation of Bids'!$B19</f>
        <v>P.C.C. Sidewalk, 4"</v>
      </c>
      <c r="C29" s="95" t="str">
        <f>'Tabulation of Bids'!$C19</f>
        <v>S.F.</v>
      </c>
      <c r="D29" s="96">
        <f>'Tabulation of Bids'!$D19</f>
        <v>33050</v>
      </c>
      <c r="E29" s="235">
        <f>'Tabulation of Bids'!$E19</f>
        <v>9</v>
      </c>
      <c r="F29" s="319">
        <f t="shared" si="0"/>
        <v>297450</v>
      </c>
    </row>
    <row r="30" spans="1:6" s="101" customFormat="1" ht="20.45" customHeight="1" x14ac:dyDescent="0.2">
      <c r="A30" s="94">
        <f>'Tabulation of Bids'!$A20</f>
        <v>15</v>
      </c>
      <c r="B30" s="105" t="str">
        <f>'Tabulation of Bids'!$B20</f>
        <v>Detectable Warnings, ADA Ramps</v>
      </c>
      <c r="C30" s="95" t="str">
        <f>'Tabulation of Bids'!$C20</f>
        <v>S.F.</v>
      </c>
      <c r="D30" s="96">
        <f>'Tabulation of Bids'!$D20</f>
        <v>670</v>
      </c>
      <c r="E30" s="235">
        <f>'Tabulation of Bids'!$E20</f>
        <v>30</v>
      </c>
      <c r="F30" s="319">
        <f t="shared" si="0"/>
        <v>20100</v>
      </c>
    </row>
    <row r="31" spans="1:6" s="101" customFormat="1" ht="20.45" customHeight="1" x14ac:dyDescent="0.2">
      <c r="A31" s="94">
        <f>'Tabulation of Bids'!$A21</f>
        <v>16</v>
      </c>
      <c r="B31" s="105" t="str">
        <f>'Tabulation of Bids'!$B21</f>
        <v>Class B Patch, Type II, 10"</v>
      </c>
      <c r="C31" s="95" t="str">
        <f>'Tabulation of Bids'!$C21</f>
        <v>S.Y.</v>
      </c>
      <c r="D31" s="96">
        <f>'Tabulation of Bids'!$D21</f>
        <v>80</v>
      </c>
      <c r="E31" s="235">
        <f>'Tabulation of Bids'!$E21</f>
        <v>150</v>
      </c>
      <c r="F31" s="319">
        <f t="shared" si="0"/>
        <v>12000</v>
      </c>
    </row>
    <row r="32" spans="1:6" s="101" customFormat="1" ht="20.45" customHeight="1" x14ac:dyDescent="0.2">
      <c r="A32" s="94">
        <f>'Tabulation of Bids'!$A22</f>
        <v>17</v>
      </c>
      <c r="B32" s="105" t="str">
        <f>'Tabulation of Bids'!$B22</f>
        <v>Class B Patch, Type III, 10"</v>
      </c>
      <c r="C32" s="95" t="str">
        <f>'Tabulation of Bids'!$C22</f>
        <v>S.Y.</v>
      </c>
      <c r="D32" s="96">
        <f>'Tabulation of Bids'!$D22</f>
        <v>430</v>
      </c>
      <c r="E32" s="235">
        <f>'Tabulation of Bids'!$E22</f>
        <v>150</v>
      </c>
      <c r="F32" s="319">
        <f t="shared" si="0"/>
        <v>64500</v>
      </c>
    </row>
    <row r="33" spans="1:19" s="101" customFormat="1" ht="20.45" customHeight="1" x14ac:dyDescent="0.2">
      <c r="A33" s="94">
        <f>'Tabulation of Bids'!$A23</f>
        <v>18</v>
      </c>
      <c r="B33" s="105" t="str">
        <f>'Tabulation of Bids'!$B23</f>
        <v>Class B Patch, Type IV, 10"</v>
      </c>
      <c r="C33" s="98" t="str">
        <f>'Tabulation of Bids'!$C23</f>
        <v>S.Y.</v>
      </c>
      <c r="D33" s="96">
        <f>'Tabulation of Bids'!$D23</f>
        <v>1476</v>
      </c>
      <c r="E33" s="235">
        <f>'Tabulation of Bids'!$E23</f>
        <v>150</v>
      </c>
      <c r="F33" s="319">
        <f t="shared" ref="F33:F39" si="1">D33*E33</f>
        <v>221400</v>
      </c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</row>
    <row r="34" spans="1:19" s="101" customFormat="1" ht="20.45" customHeight="1" x14ac:dyDescent="0.2">
      <c r="A34" s="94">
        <f>'Tabulation of Bids'!$A24</f>
        <v>19</v>
      </c>
      <c r="B34" s="105" t="str">
        <f>'Tabulation of Bids'!$B24</f>
        <v>Dowel Bars</v>
      </c>
      <c r="C34" s="95" t="str">
        <f>'Tabulation of Bids'!$C24</f>
        <v>Each</v>
      </c>
      <c r="D34" s="96">
        <f>'Tabulation of Bids'!$D24</f>
        <v>1800</v>
      </c>
      <c r="E34" s="235">
        <f>'Tabulation of Bids'!$E24</f>
        <v>15</v>
      </c>
      <c r="F34" s="319">
        <f t="shared" si="1"/>
        <v>27000</v>
      </c>
    </row>
    <row r="35" spans="1:19" s="101" customFormat="1" ht="20.45" customHeight="1" x14ac:dyDescent="0.2">
      <c r="A35" s="94">
        <f>'Tabulation of Bids'!$A25</f>
        <v>20</v>
      </c>
      <c r="B35" s="105" t="str">
        <f>'Tabulation of Bids'!$B25</f>
        <v>No. 6 Transverse Tie Bars</v>
      </c>
      <c r="C35" s="95" t="str">
        <f>'Tabulation of Bids'!$C25</f>
        <v>Each</v>
      </c>
      <c r="D35" s="96">
        <f>'Tabulation of Bids'!$D25</f>
        <v>1800</v>
      </c>
      <c r="E35" s="235">
        <f>'Tabulation of Bids'!$E25</f>
        <v>15</v>
      </c>
      <c r="F35" s="319">
        <f t="shared" si="1"/>
        <v>27000</v>
      </c>
    </row>
    <row r="36" spans="1:19" s="101" customFormat="1" ht="20.45" customHeight="1" x14ac:dyDescent="0.2">
      <c r="A36" s="94">
        <f>'Tabulation of Bids'!$A26</f>
        <v>21</v>
      </c>
      <c r="B36" s="105" t="str">
        <f>'Tabulation of Bids'!$B26</f>
        <v>Welded Wire Reinforcement</v>
      </c>
      <c r="C36" s="95" t="str">
        <f>'Tabulation of Bids'!$C26</f>
        <v>S.Y.</v>
      </c>
      <c r="D36" s="96">
        <f>'Tabulation of Bids'!$D26</f>
        <v>1476</v>
      </c>
      <c r="E36" s="235">
        <f>'Tabulation of Bids'!$E26</f>
        <v>10</v>
      </c>
      <c r="F36" s="319">
        <f t="shared" si="1"/>
        <v>14760</v>
      </c>
    </row>
    <row r="37" spans="1:19" s="101" customFormat="1" ht="20.45" customHeight="1" x14ac:dyDescent="0.2">
      <c r="A37" s="94">
        <f>'Tabulation of Bids'!$A27</f>
        <v>22</v>
      </c>
      <c r="B37" s="105" t="str">
        <f>'Tabulation of Bids'!$B27</f>
        <v>Combination Curb and Gutter Removal</v>
      </c>
      <c r="C37" s="95" t="str">
        <f>'Tabulation of Bids'!$C27</f>
        <v>L.F.</v>
      </c>
      <c r="D37" s="96">
        <f>'Tabulation of Bids'!$D27</f>
        <v>31865</v>
      </c>
      <c r="E37" s="235">
        <f>'Tabulation of Bids'!$E27</f>
        <v>15</v>
      </c>
      <c r="F37" s="319">
        <f t="shared" si="1"/>
        <v>477975</v>
      </c>
    </row>
    <row r="38" spans="1:19" s="101" customFormat="1" ht="20.45" customHeight="1" x14ac:dyDescent="0.2">
      <c r="A38" s="94">
        <f>'Tabulation of Bids'!$A28</f>
        <v>23</v>
      </c>
      <c r="B38" s="105" t="str">
        <f>'Tabulation of Bids'!$B28</f>
        <v>Sidewalk Removal</v>
      </c>
      <c r="C38" s="95" t="str">
        <f>'Tabulation of Bids'!$C28</f>
        <v>S.F.</v>
      </c>
      <c r="D38" s="96">
        <f>'Tabulation of Bids'!$D28</f>
        <v>21450</v>
      </c>
      <c r="E38" s="235">
        <f>'Tabulation of Bids'!$E28</f>
        <v>2.5</v>
      </c>
      <c r="F38" s="319">
        <f t="shared" si="1"/>
        <v>53625</v>
      </c>
    </row>
    <row r="39" spans="1:19" s="101" customFormat="1" ht="20.45" customHeight="1" thickBot="1" x14ac:dyDescent="0.25">
      <c r="A39" s="236">
        <f>'Tabulation of Bids'!$A29</f>
        <v>24</v>
      </c>
      <c r="B39" s="237" t="str">
        <f>'Tabulation of Bids'!$B29</f>
        <v>Approach Pavement Removal</v>
      </c>
      <c r="C39" s="241" t="str">
        <f>'Tabulation of Bids'!$C29</f>
        <v>S.Y.</v>
      </c>
      <c r="D39" s="238">
        <f>'Tabulation of Bids'!$D29</f>
        <v>1562</v>
      </c>
      <c r="E39" s="239">
        <f>'Tabulation of Bids'!$E29</f>
        <v>30</v>
      </c>
      <c r="F39" s="320">
        <f t="shared" si="1"/>
        <v>46860</v>
      </c>
    </row>
    <row r="40" spans="1:19" s="93" customFormat="1" ht="12.75" customHeight="1" thickBot="1" x14ac:dyDescent="0.25">
      <c r="A40" s="242"/>
      <c r="B40" s="243"/>
      <c r="C40" s="244"/>
      <c r="D40" s="245"/>
      <c r="E40" s="246" t="str">
        <f>IF(NOT(ISNUMBER($A61)),"Total ","Sub Total ")</f>
        <v xml:space="preserve">Sub Total </v>
      </c>
      <c r="F40" s="321">
        <f>SUM(F16:F39)</f>
        <v>7677035</v>
      </c>
    </row>
    <row r="41" spans="1:19" s="99" customFormat="1" ht="12.75" customHeight="1" x14ac:dyDescent="0.2">
      <c r="A41" s="110"/>
      <c r="B41" s="111"/>
      <c r="C41" s="110"/>
      <c r="D41" s="112"/>
      <c r="E41" s="113"/>
      <c r="F41" s="322"/>
    </row>
    <row r="42" spans="1:19" s="97" customFormat="1" ht="12.75" customHeight="1" x14ac:dyDescent="0.2">
      <c r="A42" s="114" t="s">
        <v>96</v>
      </c>
      <c r="B42" s="115"/>
      <c r="C42" s="115"/>
      <c r="D42" s="114" t="s">
        <v>25</v>
      </c>
      <c r="E42" s="115"/>
      <c r="F42" s="323"/>
    </row>
    <row r="43" spans="1:19" s="97" customFormat="1" ht="12.75" customHeight="1" x14ac:dyDescent="0.2">
      <c r="A43" s="116"/>
      <c r="B43" s="116"/>
      <c r="C43" s="116"/>
      <c r="D43" s="116"/>
      <c r="E43" s="116"/>
      <c r="F43" s="125"/>
    </row>
    <row r="44" spans="1:19" s="97" customFormat="1" ht="12.75" customHeight="1" x14ac:dyDescent="0.2">
      <c r="A44" s="114" t="s">
        <v>26</v>
      </c>
      <c r="B44" s="115"/>
      <c r="C44" s="115"/>
      <c r="D44" s="114" t="s">
        <v>25</v>
      </c>
      <c r="E44" s="115"/>
      <c r="F44" s="323"/>
    </row>
    <row r="45" spans="1:19" s="97" customFormat="1" ht="15" customHeight="1" x14ac:dyDescent="0.2">
      <c r="A45" s="324" t="s">
        <v>97</v>
      </c>
      <c r="B45" s="116"/>
      <c r="C45" s="116"/>
      <c r="D45" s="116"/>
      <c r="E45" s="116"/>
      <c r="F45" s="325" t="s">
        <v>27</v>
      </c>
    </row>
    <row r="46" spans="1:19" ht="15.75" customHeight="1" x14ac:dyDescent="0.2">
      <c r="A46" s="117"/>
      <c r="B46" s="118"/>
      <c r="C46" s="119" t="s">
        <v>11</v>
      </c>
      <c r="D46" s="120"/>
      <c r="E46" s="121" t="s">
        <v>12</v>
      </c>
      <c r="F46" s="313"/>
    </row>
    <row r="47" spans="1:19" ht="15.75" customHeight="1" x14ac:dyDescent="0.2">
      <c r="A47" s="122"/>
      <c r="B47" s="123"/>
      <c r="C47" s="124" t="s">
        <v>13</v>
      </c>
      <c r="D47" s="115"/>
      <c r="E47" s="474">
        <f>E2</f>
        <v>0</v>
      </c>
      <c r="F47" s="475"/>
    </row>
    <row r="48" spans="1:19" ht="15.75" customHeight="1" x14ac:dyDescent="0.2">
      <c r="A48" s="122"/>
      <c r="B48" s="125"/>
      <c r="C48" s="124" t="s">
        <v>14</v>
      </c>
      <c r="D48" s="115"/>
      <c r="E48" s="69" t="s">
        <v>15</v>
      </c>
      <c r="F48" s="326"/>
    </row>
    <row r="49" spans="1:6" ht="15.75" customHeight="1" x14ac:dyDescent="0.2">
      <c r="A49" s="126"/>
      <c r="B49" s="127" t="s">
        <v>16</v>
      </c>
      <c r="C49" s="124" t="s">
        <v>17</v>
      </c>
      <c r="D49" s="476" t="str">
        <f>D4</f>
        <v>Bid On: City-Wide Street Repairs Group No. 1 - 2025 (Arterials)</v>
      </c>
      <c r="E49" s="476"/>
      <c r="F49" s="477"/>
    </row>
    <row r="50" spans="1:6" ht="12" customHeight="1" x14ac:dyDescent="0.2">
      <c r="A50" s="314" t="str">
        <f>A5</f>
        <v>Location (Sta. and land description of beginning; Sta. only for end for county and road district; street limits for municipality.)</v>
      </c>
      <c r="B50" s="314"/>
      <c r="C50" s="314"/>
      <c r="D50" s="314"/>
      <c r="E50" s="314"/>
      <c r="F50" s="315"/>
    </row>
    <row r="51" spans="1:6" ht="12" customHeight="1" x14ac:dyDescent="0.2">
      <c r="A51" s="256">
        <f t="shared" ref="A51:A59" si="2">A6</f>
        <v>0</v>
      </c>
      <c r="B51" s="107"/>
      <c r="C51" s="107"/>
      <c r="D51" s="107"/>
      <c r="E51" s="107"/>
      <c r="F51" s="316"/>
    </row>
    <row r="52" spans="1:6" ht="12" customHeight="1" x14ac:dyDescent="0.2">
      <c r="A52" s="256">
        <f t="shared" si="2"/>
        <v>0</v>
      </c>
      <c r="B52" s="107"/>
      <c r="C52" s="107"/>
      <c r="D52" s="107"/>
      <c r="E52" s="107"/>
      <c r="F52" s="316"/>
    </row>
    <row r="53" spans="1:6" ht="12" customHeight="1" x14ac:dyDescent="0.2">
      <c r="A53" s="256">
        <f t="shared" si="2"/>
        <v>0</v>
      </c>
      <c r="B53" s="107"/>
      <c r="C53" s="107"/>
      <c r="D53" s="107"/>
      <c r="E53" s="107"/>
      <c r="F53" s="316"/>
    </row>
    <row r="54" spans="1:6" ht="12" customHeight="1" x14ac:dyDescent="0.2">
      <c r="A54" s="256">
        <f t="shared" si="2"/>
        <v>0</v>
      </c>
      <c r="B54" s="107"/>
      <c r="C54" s="107"/>
      <c r="D54" s="107"/>
      <c r="E54" s="107"/>
      <c r="F54" s="316"/>
    </row>
    <row r="55" spans="1:6" ht="12" customHeight="1" x14ac:dyDescent="0.2">
      <c r="A55" s="327" t="str">
        <f t="shared" si="2"/>
        <v>a total distance of _________feet, of which ___________ feet (____________ miles) are to be improved</v>
      </c>
      <c r="B55" s="314"/>
      <c r="C55" s="314"/>
      <c r="D55" s="314"/>
      <c r="E55" s="314"/>
      <c r="F55" s="315"/>
    </row>
    <row r="56" spans="1:6" ht="12" customHeight="1" x14ac:dyDescent="0.2">
      <c r="A56" s="327" t="str">
        <f t="shared" si="2"/>
        <v xml:space="preserve">   Station ______________ is approximately ________________ miles by road from the ______________</v>
      </c>
      <c r="B56" s="314"/>
      <c r="C56" s="314"/>
      <c r="D56" s="314"/>
      <c r="E56" s="314"/>
      <c r="F56" s="315"/>
    </row>
    <row r="57" spans="1:6" ht="12" customHeight="1" x14ac:dyDescent="0.2">
      <c r="A57" s="327" t="str">
        <f t="shared" si="2"/>
        <v>railroad siding at ______________________________________</v>
      </c>
      <c r="B57" s="314"/>
      <c r="C57" s="314"/>
      <c r="D57" s="314"/>
      <c r="E57" s="314"/>
      <c r="F57" s="315"/>
    </row>
    <row r="58" spans="1:6" ht="12" customHeight="1" x14ac:dyDescent="0.2">
      <c r="A58" s="327" t="str">
        <f t="shared" si="2"/>
        <v>Type ______________________ Width ____________ Thickness ___________ Shoulders ___________</v>
      </c>
      <c r="B58" s="314"/>
      <c r="C58" s="314"/>
      <c r="D58" s="314"/>
      <c r="E58" s="314"/>
      <c r="F58" s="315"/>
    </row>
    <row r="59" spans="1:6" ht="12" customHeight="1" thickBot="1" x14ac:dyDescent="0.25">
      <c r="A59" s="327" t="str">
        <f t="shared" si="2"/>
        <v>Average Length of Haul _________________________________</v>
      </c>
      <c r="B59" s="314"/>
      <c r="C59" s="314"/>
      <c r="D59" s="314"/>
      <c r="E59" s="314"/>
      <c r="F59" s="315"/>
    </row>
    <row r="60" spans="1:6" ht="26.25" customHeight="1" thickBot="1" x14ac:dyDescent="0.25">
      <c r="A60" s="210" t="s">
        <v>2</v>
      </c>
      <c r="B60" s="211" t="s">
        <v>3</v>
      </c>
      <c r="C60" s="211" t="s">
        <v>24</v>
      </c>
      <c r="D60" s="212" t="s">
        <v>5</v>
      </c>
      <c r="E60" s="213" t="s">
        <v>6</v>
      </c>
      <c r="F60" s="213" t="s">
        <v>7</v>
      </c>
    </row>
    <row r="61" spans="1:6" ht="20.25" customHeight="1" x14ac:dyDescent="0.2">
      <c r="A61" s="207">
        <f>'Tabulation of Bids'!$A32</f>
        <v>25</v>
      </c>
      <c r="B61" s="208" t="str">
        <f>'Tabulation of Bids'!$B32</f>
        <v>Median Removal</v>
      </c>
      <c r="C61" s="95" t="str">
        <f>'Tabulation of Bids'!$C32</f>
        <v>S.F.</v>
      </c>
      <c r="D61" s="209">
        <f>'Tabulation of Bids'!$D32</f>
        <v>12350</v>
      </c>
      <c r="E61" s="240">
        <f>'Tabulation of Bids'!$E32</f>
        <v>5</v>
      </c>
      <c r="F61" s="318">
        <f>D61*E61</f>
        <v>61750</v>
      </c>
    </row>
    <row r="62" spans="1:6" ht="20.25" customHeight="1" x14ac:dyDescent="0.2">
      <c r="A62" s="94">
        <f>'Tabulation of Bids'!$A33</f>
        <v>26</v>
      </c>
      <c r="B62" s="105" t="str">
        <f>'Tabulation of Bids'!$B33</f>
        <v>Surface Removal, 2"</v>
      </c>
      <c r="C62" s="95" t="str">
        <f>'Tabulation of Bids'!$C33</f>
        <v>S.Y.</v>
      </c>
      <c r="D62" s="96">
        <f>'Tabulation of Bids'!$D33</f>
        <v>10500</v>
      </c>
      <c r="E62" s="235">
        <f>'Tabulation of Bids'!$E33</f>
        <v>3</v>
      </c>
      <c r="F62" s="319">
        <f t="shared" ref="F62:F84" si="3">D62*E62</f>
        <v>31500</v>
      </c>
    </row>
    <row r="63" spans="1:6" ht="20.25" customHeight="1" x14ac:dyDescent="0.2">
      <c r="A63" s="94">
        <f>'Tabulation of Bids'!$A34</f>
        <v>27</v>
      </c>
      <c r="B63" s="105" t="str">
        <f>'Tabulation of Bids'!$B34</f>
        <v>Surface Removal, 3.25"</v>
      </c>
      <c r="C63" s="95" t="str">
        <f>'Tabulation of Bids'!$C34</f>
        <v>S.Y.</v>
      </c>
      <c r="D63" s="96">
        <f>'Tabulation of Bids'!$D34</f>
        <v>98750</v>
      </c>
      <c r="E63" s="235">
        <f>'Tabulation of Bids'!$E34</f>
        <v>4</v>
      </c>
      <c r="F63" s="319">
        <f t="shared" si="3"/>
        <v>395000</v>
      </c>
    </row>
    <row r="64" spans="1:6" ht="20.25" customHeight="1" x14ac:dyDescent="0.2">
      <c r="A64" s="94">
        <f>'Tabulation of Bids'!$A35</f>
        <v>28</v>
      </c>
      <c r="B64" s="105" t="str">
        <f>'Tabulation of Bids'!$B35</f>
        <v>Surface Removal, 4.5"</v>
      </c>
      <c r="C64" s="95" t="str">
        <f>'Tabulation of Bids'!$C35</f>
        <v>S.Y.</v>
      </c>
      <c r="D64" s="96">
        <f>'Tabulation of Bids'!$D35</f>
        <v>81850</v>
      </c>
      <c r="E64" s="235">
        <f>'Tabulation of Bids'!$E35</f>
        <v>5</v>
      </c>
      <c r="F64" s="319">
        <f t="shared" si="3"/>
        <v>409250</v>
      </c>
    </row>
    <row r="65" spans="1:6" ht="20.25" customHeight="1" x14ac:dyDescent="0.2">
      <c r="A65" s="94">
        <f>'Tabulation of Bids'!$A36</f>
        <v>29</v>
      </c>
      <c r="B65" s="105" t="str">
        <f>'Tabulation of Bids'!$B36</f>
        <v>Concrete Surface Removal, 1"</v>
      </c>
      <c r="C65" s="95" t="str">
        <f>'Tabulation of Bids'!$C36</f>
        <v>S.Y.</v>
      </c>
      <c r="D65" s="96">
        <f>'Tabulation of Bids'!$D36</f>
        <v>24250</v>
      </c>
      <c r="E65" s="235">
        <f>'Tabulation of Bids'!$E36</f>
        <v>7</v>
      </c>
      <c r="F65" s="319">
        <f t="shared" si="3"/>
        <v>169750</v>
      </c>
    </row>
    <row r="66" spans="1:6" ht="20.25" customHeight="1" x14ac:dyDescent="0.2">
      <c r="A66" s="94">
        <f>'Tabulation of Bids'!$A37</f>
        <v>30</v>
      </c>
      <c r="B66" s="105" t="str">
        <f>'Tabulation of Bids'!$B37</f>
        <v>Hand Holes to be Adjusted</v>
      </c>
      <c r="C66" s="95" t="str">
        <f>'Tabulation of Bids'!$C37</f>
        <v>Each</v>
      </c>
      <c r="D66" s="96">
        <f>'Tabulation of Bids'!$D37</f>
        <v>5</v>
      </c>
      <c r="E66" s="235">
        <f>'Tabulation of Bids'!$E37</f>
        <v>4000</v>
      </c>
      <c r="F66" s="319">
        <f t="shared" si="3"/>
        <v>20000</v>
      </c>
    </row>
    <row r="67" spans="1:6" ht="20.25" customHeight="1" x14ac:dyDescent="0.2">
      <c r="A67" s="94">
        <f>'Tabulation of Bids'!$A38</f>
        <v>31</v>
      </c>
      <c r="B67" s="105" t="str">
        <f>'Tabulation of Bids'!$B38</f>
        <v>Sanitary Riser/Valve Boxes to be Adjusted</v>
      </c>
      <c r="C67" s="95" t="str">
        <f>'Tabulation of Bids'!$C38</f>
        <v>Each</v>
      </c>
      <c r="D67" s="96">
        <f>'Tabulation of Bids'!$D38</f>
        <v>12</v>
      </c>
      <c r="E67" s="235">
        <f>'Tabulation of Bids'!$E38</f>
        <v>500</v>
      </c>
      <c r="F67" s="319">
        <f t="shared" si="3"/>
        <v>6000</v>
      </c>
    </row>
    <row r="68" spans="1:6" ht="20.25" customHeight="1" x14ac:dyDescent="0.2">
      <c r="A68" s="94">
        <f>'Tabulation of Bids'!$A39</f>
        <v>32</v>
      </c>
      <c r="B68" s="105" t="str">
        <f>'Tabulation of Bids'!$B39</f>
        <v>Manholes to be Adjusted</v>
      </c>
      <c r="C68" s="95" t="str">
        <f>'Tabulation of Bids'!$C39</f>
        <v>Each</v>
      </c>
      <c r="D68" s="96">
        <f>'Tabulation of Bids'!$D39</f>
        <v>110</v>
      </c>
      <c r="E68" s="235">
        <f>'Tabulation of Bids'!$E39</f>
        <v>800</v>
      </c>
      <c r="F68" s="319">
        <f t="shared" si="3"/>
        <v>88000</v>
      </c>
    </row>
    <row r="69" spans="1:6" ht="20.25" customHeight="1" x14ac:dyDescent="0.2">
      <c r="A69" s="94">
        <f>'Tabulation of Bids'!$A40</f>
        <v>33</v>
      </c>
      <c r="B69" s="105" t="str">
        <f>'Tabulation of Bids'!$B40</f>
        <v>Manholes to be Adjusted (AT&amp;T)</v>
      </c>
      <c r="C69" s="95" t="str">
        <f>'Tabulation of Bids'!$C40</f>
        <v>Each</v>
      </c>
      <c r="D69" s="96">
        <f>'Tabulation of Bids'!$D40</f>
        <v>13</v>
      </c>
      <c r="E69" s="235">
        <f>'Tabulation of Bids'!$E40</f>
        <v>3000</v>
      </c>
      <c r="F69" s="319">
        <f t="shared" si="3"/>
        <v>39000</v>
      </c>
    </row>
    <row r="70" spans="1:6" ht="20.25" customHeight="1" x14ac:dyDescent="0.2">
      <c r="A70" s="94">
        <f>'Tabulation of Bids'!$A41</f>
        <v>34</v>
      </c>
      <c r="B70" s="105" t="str">
        <f>'Tabulation of Bids'!$B41</f>
        <v>Manholes to be Reconstructed</v>
      </c>
      <c r="C70" s="95" t="str">
        <f>'Tabulation of Bids'!$C41</f>
        <v>Each</v>
      </c>
      <c r="D70" s="96">
        <f>'Tabulation of Bids'!$D41</f>
        <v>1</v>
      </c>
      <c r="E70" s="235">
        <f>'Tabulation of Bids'!$E41</f>
        <v>1800</v>
      </c>
      <c r="F70" s="319">
        <f t="shared" si="3"/>
        <v>1800</v>
      </c>
    </row>
    <row r="71" spans="1:6" ht="20.25" customHeight="1" x14ac:dyDescent="0.2">
      <c r="A71" s="94">
        <f>'Tabulation of Bids'!$A42</f>
        <v>35</v>
      </c>
      <c r="B71" s="105" t="str">
        <f>'Tabulation of Bids'!$B42</f>
        <v>Inlets to be Adjusted</v>
      </c>
      <c r="C71" s="95" t="str">
        <f>'Tabulation of Bids'!$C42</f>
        <v>Each</v>
      </c>
      <c r="D71" s="96">
        <f>'Tabulation of Bids'!$D42</f>
        <v>25</v>
      </c>
      <c r="E71" s="235">
        <f>'Tabulation of Bids'!$E42</f>
        <v>1400</v>
      </c>
      <c r="F71" s="319">
        <f t="shared" si="3"/>
        <v>35000</v>
      </c>
    </row>
    <row r="72" spans="1:6" ht="20.25" customHeight="1" x14ac:dyDescent="0.2">
      <c r="A72" s="94">
        <f>'Tabulation of Bids'!$A43</f>
        <v>36</v>
      </c>
      <c r="B72" s="105" t="str">
        <f>'Tabulation of Bids'!$B43</f>
        <v>Inlets to be Adjusted with New Frame and Grate</v>
      </c>
      <c r="C72" s="95" t="str">
        <f>'Tabulation of Bids'!$C43</f>
        <v>Each</v>
      </c>
      <c r="D72" s="96">
        <f>'Tabulation of Bids'!$D43</f>
        <v>38</v>
      </c>
      <c r="E72" s="235">
        <f>'Tabulation of Bids'!$E43</f>
        <v>1700</v>
      </c>
      <c r="F72" s="319">
        <f t="shared" si="3"/>
        <v>64600</v>
      </c>
    </row>
    <row r="73" spans="1:6" ht="20.25" customHeight="1" x14ac:dyDescent="0.2">
      <c r="A73" s="94">
        <f>'Tabulation of Bids'!$A44</f>
        <v>37</v>
      </c>
      <c r="B73" s="105" t="str">
        <f>'Tabulation of Bids'!$B44</f>
        <v>Inlets to be Reconstructed</v>
      </c>
      <c r="C73" s="95" t="str">
        <f>'Tabulation of Bids'!$C44</f>
        <v>Each</v>
      </c>
      <c r="D73" s="96">
        <f>'Tabulation of Bids'!$D44</f>
        <v>1</v>
      </c>
      <c r="E73" s="235">
        <f>'Tabulation of Bids'!$E44</f>
        <v>2200</v>
      </c>
      <c r="F73" s="319">
        <f t="shared" si="3"/>
        <v>2200</v>
      </c>
    </row>
    <row r="74" spans="1:6" ht="20.25" customHeight="1" x14ac:dyDescent="0.2">
      <c r="A74" s="94">
        <f>'Tabulation of Bids'!$A45</f>
        <v>38</v>
      </c>
      <c r="B74" s="105" t="str">
        <f>'Tabulation of Bids'!$B45</f>
        <v>Inlets to be Reconstructed with New Frame and Grate</v>
      </c>
      <c r="C74" s="95" t="str">
        <f>'Tabulation of Bids'!$C45</f>
        <v>Each</v>
      </c>
      <c r="D74" s="96">
        <f>'Tabulation of Bids'!$D45</f>
        <v>2</v>
      </c>
      <c r="E74" s="235">
        <f>'Tabulation of Bids'!$E45</f>
        <v>2300</v>
      </c>
      <c r="F74" s="319">
        <f t="shared" si="3"/>
        <v>4600</v>
      </c>
    </row>
    <row r="75" spans="1:6" ht="20.25" customHeight="1" x14ac:dyDescent="0.2">
      <c r="A75" s="94">
        <f>'Tabulation of Bids'!$A46</f>
        <v>39</v>
      </c>
      <c r="B75" s="105" t="str">
        <f>'Tabulation of Bids'!$B46</f>
        <v>Inlet Specials to be Repaired</v>
      </c>
      <c r="C75" s="95" t="str">
        <f>'Tabulation of Bids'!$C46</f>
        <v>Each</v>
      </c>
      <c r="D75" s="96">
        <f>'Tabulation of Bids'!$D46</f>
        <v>20</v>
      </c>
      <c r="E75" s="235">
        <f>'Tabulation of Bids'!$E46</f>
        <v>3000</v>
      </c>
      <c r="F75" s="319">
        <f t="shared" si="3"/>
        <v>60000</v>
      </c>
    </row>
    <row r="76" spans="1:6" ht="20.25" customHeight="1" x14ac:dyDescent="0.2">
      <c r="A76" s="94">
        <f>'Tabulation of Bids'!$A47</f>
        <v>40</v>
      </c>
      <c r="B76" s="105" t="str">
        <f>'Tabulation of Bids'!$B47</f>
        <v>Combination Concrete Curb and Gutter, Type M-6.12</v>
      </c>
      <c r="C76" s="95" t="str">
        <f>'Tabulation of Bids'!$C47</f>
        <v>L.F.</v>
      </c>
      <c r="D76" s="96">
        <f>'Tabulation of Bids'!$D47</f>
        <v>7470</v>
      </c>
      <c r="E76" s="235">
        <f>'Tabulation of Bids'!$E47</f>
        <v>35</v>
      </c>
      <c r="F76" s="319">
        <f t="shared" si="3"/>
        <v>261450</v>
      </c>
    </row>
    <row r="77" spans="1:6" ht="20.25" customHeight="1" x14ac:dyDescent="0.2">
      <c r="A77" s="94">
        <f>'Tabulation of Bids'!$A48</f>
        <v>41</v>
      </c>
      <c r="B77" s="105" t="str">
        <f>'Tabulation of Bids'!$B48</f>
        <v>Combination Concrete Curb and Gutter, Type M-6.18 (Modified)</v>
      </c>
      <c r="C77" s="95" t="str">
        <f>'Tabulation of Bids'!$C48</f>
        <v>L.F.</v>
      </c>
      <c r="D77" s="96">
        <f>'Tabulation of Bids'!$D48</f>
        <v>24015</v>
      </c>
      <c r="E77" s="235">
        <f>'Tabulation of Bids'!$E48</f>
        <v>30</v>
      </c>
      <c r="F77" s="319">
        <f t="shared" si="3"/>
        <v>720450</v>
      </c>
    </row>
    <row r="78" spans="1:6" ht="20.25" customHeight="1" x14ac:dyDescent="0.2">
      <c r="A78" s="94">
        <f>'Tabulation of Bids'!$A49</f>
        <v>42</v>
      </c>
      <c r="B78" s="105" t="str">
        <f>'Tabulation of Bids'!$B49</f>
        <v>Combination Concrete Curb and Gutter, Type M-6.24</v>
      </c>
      <c r="C78" s="98" t="str">
        <f>'Tabulation of Bids'!$C49</f>
        <v>L.F.</v>
      </c>
      <c r="D78" s="96">
        <f>'Tabulation of Bids'!$D49</f>
        <v>340</v>
      </c>
      <c r="E78" s="235">
        <f>'Tabulation of Bids'!$E49</f>
        <v>50</v>
      </c>
      <c r="F78" s="319">
        <f t="shared" si="3"/>
        <v>17000</v>
      </c>
    </row>
    <row r="79" spans="1:6" ht="20.25" customHeight="1" x14ac:dyDescent="0.2">
      <c r="A79" s="94">
        <f>'Tabulation of Bids'!$A50</f>
        <v>43</v>
      </c>
      <c r="B79" s="105" t="str">
        <f>'Tabulation of Bids'!$B50</f>
        <v>P.C.C. Median Pavement, 4"</v>
      </c>
      <c r="C79" s="95" t="str">
        <f>'Tabulation of Bids'!$C50</f>
        <v>S.F.</v>
      </c>
      <c r="D79" s="96">
        <f>'Tabulation of Bids'!$D50</f>
        <v>12250</v>
      </c>
      <c r="E79" s="235">
        <f>'Tabulation of Bids'!$E50</f>
        <v>10</v>
      </c>
      <c r="F79" s="319">
        <f t="shared" si="3"/>
        <v>122500</v>
      </c>
    </row>
    <row r="80" spans="1:6" ht="20.25" customHeight="1" x14ac:dyDescent="0.2">
      <c r="A80" s="94">
        <f>'Tabulation of Bids'!$A51</f>
        <v>44</v>
      </c>
      <c r="B80" s="105" t="str">
        <f>'Tabulation of Bids'!$B51</f>
        <v>Traffic Control and Protection</v>
      </c>
      <c r="C80" s="95" t="str">
        <f>'Tabulation of Bids'!$C51</f>
        <v>Lsum</v>
      </c>
      <c r="D80" s="96">
        <f>'Tabulation of Bids'!$D51</f>
        <v>0.99999999999999989</v>
      </c>
      <c r="E80" s="235">
        <f>'Tabulation of Bids'!$E51</f>
        <v>600000</v>
      </c>
      <c r="F80" s="319">
        <f t="shared" si="3"/>
        <v>599999.99999999988</v>
      </c>
    </row>
    <row r="81" spans="1:6" ht="20.25" customHeight="1" x14ac:dyDescent="0.2">
      <c r="A81" s="94">
        <f>'Tabulation of Bids'!$A52</f>
        <v>45</v>
      </c>
      <c r="B81" s="105" t="str">
        <f>'Tabulation of Bids'!$B52</f>
        <v>Thermoplastic Pavement Markings, 4"</v>
      </c>
      <c r="C81" s="95" t="str">
        <f>'Tabulation of Bids'!$C52</f>
        <v>L.F.</v>
      </c>
      <c r="D81" s="96">
        <f>'Tabulation of Bids'!$D52</f>
        <v>94400</v>
      </c>
      <c r="E81" s="235">
        <f>'Tabulation of Bids'!$E52</f>
        <v>2</v>
      </c>
      <c r="F81" s="319">
        <f t="shared" si="3"/>
        <v>188800</v>
      </c>
    </row>
    <row r="82" spans="1:6" ht="20.25" customHeight="1" x14ac:dyDescent="0.2">
      <c r="A82" s="94">
        <f>'Tabulation of Bids'!$A53</f>
        <v>46</v>
      </c>
      <c r="B82" s="105" t="str">
        <f>'Tabulation of Bids'!$B53</f>
        <v>Thermoplastic Pavement Markings, 6"</v>
      </c>
      <c r="C82" s="95" t="str">
        <f>'Tabulation of Bids'!$C53</f>
        <v>L.F.</v>
      </c>
      <c r="D82" s="96">
        <f>'Tabulation of Bids'!$D53</f>
        <v>26499</v>
      </c>
      <c r="E82" s="235">
        <f>'Tabulation of Bids'!$E53</f>
        <v>3</v>
      </c>
      <c r="F82" s="319">
        <f t="shared" si="3"/>
        <v>79497</v>
      </c>
    </row>
    <row r="83" spans="1:6" ht="20.25" customHeight="1" x14ac:dyDescent="0.2">
      <c r="A83" s="94">
        <f>'Tabulation of Bids'!$A54</f>
        <v>47</v>
      </c>
      <c r="B83" s="105" t="str">
        <f>'Tabulation of Bids'!$B54</f>
        <v>Thermoplastic Pavement Markings, 12"</v>
      </c>
      <c r="C83" s="95" t="str">
        <f>'Tabulation of Bids'!$C54</f>
        <v>L.F.</v>
      </c>
      <c r="D83" s="96">
        <f>'Tabulation of Bids'!$D54</f>
        <v>6381</v>
      </c>
      <c r="E83" s="235">
        <f>'Tabulation of Bids'!$E54</f>
        <v>5</v>
      </c>
      <c r="F83" s="319">
        <f t="shared" si="3"/>
        <v>31905</v>
      </c>
    </row>
    <row r="84" spans="1:6" ht="20.25" customHeight="1" thickBot="1" x14ac:dyDescent="0.25">
      <c r="A84" s="236">
        <f>'Tabulation of Bids'!$A55</f>
        <v>48</v>
      </c>
      <c r="B84" s="237" t="str">
        <f>'Tabulation of Bids'!$B55</f>
        <v>Thermoplastic Pavement Markings, 24"</v>
      </c>
      <c r="C84" s="241" t="str">
        <f>'Tabulation of Bids'!$C55</f>
        <v>L.F.</v>
      </c>
      <c r="D84" s="238">
        <f>'Tabulation of Bids'!$D55</f>
        <v>2319</v>
      </c>
      <c r="E84" s="239">
        <f>'Tabulation of Bids'!$E55</f>
        <v>10</v>
      </c>
      <c r="F84" s="320">
        <f t="shared" si="3"/>
        <v>23190</v>
      </c>
    </row>
    <row r="85" spans="1:6" ht="12.75" customHeight="1" thickBot="1" x14ac:dyDescent="0.25">
      <c r="A85" s="242"/>
      <c r="B85" s="243"/>
      <c r="C85" s="244"/>
      <c r="D85" s="245"/>
      <c r="E85" s="246" t="str">
        <f>IF(NOT(ISNUMBER($A106)),"Total ","Sub Total ")</f>
        <v xml:space="preserve">Sub Total </v>
      </c>
      <c r="F85" s="321">
        <f>SUM(F61:F84)+F40</f>
        <v>11110277</v>
      </c>
    </row>
    <row r="86" spans="1:6" ht="12.75" customHeight="1" x14ac:dyDescent="0.2">
      <c r="A86" s="110"/>
      <c r="B86" s="111"/>
      <c r="C86" s="110"/>
      <c r="D86" s="112"/>
      <c r="E86" s="113"/>
      <c r="F86" s="322"/>
    </row>
    <row r="87" spans="1:6" s="99" customFormat="1" ht="12.75" customHeight="1" x14ac:dyDescent="0.2">
      <c r="A87" s="114" t="s">
        <v>96</v>
      </c>
      <c r="B87" s="115"/>
      <c r="C87" s="115"/>
      <c r="D87" s="114" t="s">
        <v>25</v>
      </c>
      <c r="E87" s="115"/>
      <c r="F87" s="323"/>
    </row>
    <row r="88" spans="1:6" s="97" customFormat="1" ht="12.75" customHeight="1" x14ac:dyDescent="0.2">
      <c r="A88" s="116"/>
      <c r="B88" s="116"/>
      <c r="C88" s="116"/>
      <c r="D88" s="116"/>
      <c r="E88" s="116"/>
      <c r="F88" s="125"/>
    </row>
    <row r="89" spans="1:6" ht="12.75" customHeight="1" x14ac:dyDescent="0.2">
      <c r="A89" s="114" t="s">
        <v>26</v>
      </c>
      <c r="B89" s="115"/>
      <c r="C89" s="115"/>
      <c r="D89" s="114" t="s">
        <v>25</v>
      </c>
      <c r="E89" s="115"/>
      <c r="F89" s="323"/>
    </row>
    <row r="90" spans="1:6" ht="15" customHeight="1" x14ac:dyDescent="0.2">
      <c r="A90" s="324" t="s">
        <v>10</v>
      </c>
      <c r="B90" s="116"/>
      <c r="C90" s="116"/>
      <c r="D90" s="116"/>
      <c r="E90" s="116"/>
      <c r="F90" s="325" t="s">
        <v>27</v>
      </c>
    </row>
    <row r="91" spans="1:6" ht="15.75" customHeight="1" x14ac:dyDescent="0.2">
      <c r="A91" s="117"/>
      <c r="B91" s="118"/>
      <c r="C91" s="119" t="s">
        <v>11</v>
      </c>
      <c r="D91" s="120"/>
      <c r="E91" s="121" t="s">
        <v>12</v>
      </c>
      <c r="F91" s="313"/>
    </row>
    <row r="92" spans="1:6" ht="15.75" customHeight="1" x14ac:dyDescent="0.2">
      <c r="A92" s="122"/>
      <c r="B92" s="123"/>
      <c r="C92" s="124" t="s">
        <v>13</v>
      </c>
      <c r="D92" s="115"/>
      <c r="E92" s="474">
        <f>E47</f>
        <v>0</v>
      </c>
      <c r="F92" s="475"/>
    </row>
    <row r="93" spans="1:6" ht="15.75" customHeight="1" x14ac:dyDescent="0.2">
      <c r="A93" s="122"/>
      <c r="B93" s="125"/>
      <c r="C93" s="124" t="s">
        <v>14</v>
      </c>
      <c r="D93" s="115"/>
      <c r="E93" s="69" t="s">
        <v>15</v>
      </c>
      <c r="F93" s="326"/>
    </row>
    <row r="94" spans="1:6" ht="15.75" customHeight="1" x14ac:dyDescent="0.2">
      <c r="A94" s="126"/>
      <c r="B94" s="127" t="s">
        <v>16</v>
      </c>
      <c r="C94" s="124" t="s">
        <v>17</v>
      </c>
      <c r="D94" s="476" t="str">
        <f>D49</f>
        <v>Bid On: City-Wide Street Repairs Group No. 1 - 2025 (Arterials)</v>
      </c>
      <c r="E94" s="476"/>
      <c r="F94" s="477"/>
    </row>
    <row r="95" spans="1:6" x14ac:dyDescent="0.2">
      <c r="A95" s="314" t="str">
        <f>A50</f>
        <v>Location (Sta. and land description of beginning; Sta. only for end for county and road district; street limits for municipality.)</v>
      </c>
      <c r="B95" s="314"/>
      <c r="C95" s="314"/>
      <c r="D95" s="314"/>
      <c r="E95" s="314"/>
      <c r="F95" s="315"/>
    </row>
    <row r="96" spans="1:6" ht="12" customHeight="1" x14ac:dyDescent="0.2">
      <c r="A96" s="256">
        <f t="shared" ref="A96:A104" si="4">A51</f>
        <v>0</v>
      </c>
      <c r="B96" s="107"/>
      <c r="C96" s="107"/>
      <c r="D96" s="107"/>
      <c r="E96" s="107"/>
      <c r="F96" s="316"/>
    </row>
    <row r="97" spans="1:6" ht="12" customHeight="1" x14ac:dyDescent="0.2">
      <c r="A97" s="256">
        <f t="shared" si="4"/>
        <v>0</v>
      </c>
      <c r="B97" s="107"/>
      <c r="C97" s="107"/>
      <c r="D97" s="107"/>
      <c r="E97" s="107"/>
      <c r="F97" s="316"/>
    </row>
    <row r="98" spans="1:6" ht="12" customHeight="1" x14ac:dyDescent="0.2">
      <c r="A98" s="256">
        <f t="shared" si="4"/>
        <v>0</v>
      </c>
      <c r="B98" s="107"/>
      <c r="C98" s="107"/>
      <c r="D98" s="107"/>
      <c r="E98" s="107"/>
      <c r="F98" s="316"/>
    </row>
    <row r="99" spans="1:6" ht="12" customHeight="1" x14ac:dyDescent="0.2">
      <c r="A99" s="256">
        <f t="shared" si="4"/>
        <v>0</v>
      </c>
      <c r="B99" s="107"/>
      <c r="C99" s="107"/>
      <c r="D99" s="107"/>
      <c r="E99" s="107"/>
      <c r="F99" s="316"/>
    </row>
    <row r="100" spans="1:6" ht="12" customHeight="1" x14ac:dyDescent="0.2">
      <c r="A100" s="327" t="str">
        <f t="shared" si="4"/>
        <v>a total distance of _________feet, of which ___________ feet (____________ miles) are to be improved</v>
      </c>
      <c r="B100" s="314"/>
      <c r="C100" s="314"/>
      <c r="D100" s="314"/>
      <c r="E100" s="314"/>
      <c r="F100" s="315"/>
    </row>
    <row r="101" spans="1:6" ht="12" customHeight="1" x14ac:dyDescent="0.2">
      <c r="A101" s="327" t="str">
        <f t="shared" si="4"/>
        <v xml:space="preserve">   Station ______________ is approximately ________________ miles by road from the ______________</v>
      </c>
      <c r="B101" s="314"/>
      <c r="C101" s="314"/>
      <c r="D101" s="314"/>
      <c r="E101" s="314"/>
      <c r="F101" s="315"/>
    </row>
    <row r="102" spans="1:6" ht="12" customHeight="1" x14ac:dyDescent="0.2">
      <c r="A102" s="327" t="str">
        <f t="shared" si="4"/>
        <v>railroad siding at ______________________________________</v>
      </c>
      <c r="B102" s="314"/>
      <c r="C102" s="314"/>
      <c r="D102" s="314"/>
      <c r="E102" s="314"/>
      <c r="F102" s="315"/>
    </row>
    <row r="103" spans="1:6" ht="12" customHeight="1" x14ac:dyDescent="0.2">
      <c r="A103" s="327" t="str">
        <f t="shared" si="4"/>
        <v>Type ______________________ Width ____________ Thickness ___________ Shoulders ___________</v>
      </c>
      <c r="B103" s="314"/>
      <c r="C103" s="314"/>
      <c r="D103" s="314"/>
      <c r="E103" s="314"/>
      <c r="F103" s="315"/>
    </row>
    <row r="104" spans="1:6" ht="12" customHeight="1" thickBot="1" x14ac:dyDescent="0.25">
      <c r="A104" s="327" t="str">
        <f t="shared" si="4"/>
        <v>Average Length of Haul _________________________________</v>
      </c>
      <c r="B104" s="314"/>
      <c r="C104" s="314"/>
      <c r="D104" s="314"/>
      <c r="E104" s="314"/>
      <c r="F104" s="315"/>
    </row>
    <row r="105" spans="1:6" ht="26.25" customHeight="1" thickBot="1" x14ac:dyDescent="0.25">
      <c r="A105" s="210" t="s">
        <v>2</v>
      </c>
      <c r="B105" s="211" t="s">
        <v>3</v>
      </c>
      <c r="C105" s="211" t="s">
        <v>24</v>
      </c>
      <c r="D105" s="212" t="s">
        <v>5</v>
      </c>
      <c r="E105" s="213" t="s">
        <v>6</v>
      </c>
      <c r="F105" s="213" t="s">
        <v>7</v>
      </c>
    </row>
    <row r="106" spans="1:6" ht="20.25" customHeight="1" x14ac:dyDescent="0.2">
      <c r="A106" s="247">
        <f>'Tabulation of Bids'!$A58</f>
        <v>49</v>
      </c>
      <c r="B106" s="248" t="str">
        <f>'Tabulation of Bids'!$B58</f>
        <v>Thermoplastic Pavement Markings, Letters and Symbols</v>
      </c>
      <c r="C106" s="249" t="str">
        <f>'Tabulation of Bids'!$C58</f>
        <v>S.F.</v>
      </c>
      <c r="D106" s="250">
        <f>'Tabulation of Bids'!$D58</f>
        <v>5191</v>
      </c>
      <c r="E106" s="251">
        <f>'Tabulation of Bids'!$E58</f>
        <v>12</v>
      </c>
      <c r="F106" s="318">
        <f>D106*E106</f>
        <v>62292</v>
      </c>
    </row>
    <row r="107" spans="1:6" ht="20.25" customHeight="1" x14ac:dyDescent="0.2">
      <c r="A107" s="207">
        <f>'Tabulation of Bids'!$A59</f>
        <v>50</v>
      </c>
      <c r="B107" s="208" t="str">
        <f>'Tabulation of Bids'!$B59</f>
        <v>Detector Loops</v>
      </c>
      <c r="C107" s="218" t="str">
        <f>'Tabulation of Bids'!$C59</f>
        <v>L.F.</v>
      </c>
      <c r="D107" s="209">
        <f>'Tabulation of Bids'!$D59</f>
        <v>4400</v>
      </c>
      <c r="E107" s="240">
        <f>'Tabulation of Bids'!$E59</f>
        <v>30</v>
      </c>
      <c r="F107" s="319">
        <f t="shared" ref="F107:F129" si="5">D107*E107</f>
        <v>132000</v>
      </c>
    </row>
    <row r="108" spans="1:6" ht="20.25" customHeight="1" x14ac:dyDescent="0.2">
      <c r="A108" s="207" t="str">
        <f>'Tabulation of Bids'!$A60</f>
        <v/>
      </c>
      <c r="B108" s="208" t="str">
        <f>'Tabulation of Bids'!$B60</f>
        <v/>
      </c>
      <c r="C108" s="218" t="str">
        <f>'Tabulation of Bids'!$C60</f>
        <v/>
      </c>
      <c r="D108" s="209" t="str">
        <f>'Tabulation of Bids'!$D60</f>
        <v/>
      </c>
      <c r="E108" s="240">
        <f>'Tabulation of Bids'!$E60</f>
        <v>0</v>
      </c>
      <c r="F108" s="319" t="e">
        <f t="shared" si="5"/>
        <v>#VALUE!</v>
      </c>
    </row>
    <row r="109" spans="1:6" ht="20.25" customHeight="1" x14ac:dyDescent="0.2">
      <c r="A109" s="207" t="str">
        <f>'Tabulation of Bids'!$A61</f>
        <v/>
      </c>
      <c r="B109" s="208" t="str">
        <f>'Tabulation of Bids'!$B61</f>
        <v/>
      </c>
      <c r="C109" s="218" t="str">
        <f>'Tabulation of Bids'!$C61</f>
        <v/>
      </c>
      <c r="D109" s="209" t="str">
        <f>'Tabulation of Bids'!$D61</f>
        <v/>
      </c>
      <c r="E109" s="240">
        <f>'Tabulation of Bids'!$E61</f>
        <v>0</v>
      </c>
      <c r="F109" s="319" t="e">
        <f t="shared" si="5"/>
        <v>#VALUE!</v>
      </c>
    </row>
    <row r="110" spans="1:6" ht="20.25" customHeight="1" x14ac:dyDescent="0.2">
      <c r="A110" s="207" t="str">
        <f>'Tabulation of Bids'!$A62</f>
        <v/>
      </c>
      <c r="B110" s="208" t="str">
        <f>'Tabulation of Bids'!$B62</f>
        <v/>
      </c>
      <c r="C110" s="218" t="str">
        <f>'Tabulation of Bids'!$C62</f>
        <v/>
      </c>
      <c r="D110" s="209" t="str">
        <f>'Tabulation of Bids'!$D62</f>
        <v/>
      </c>
      <c r="E110" s="240">
        <f>'Tabulation of Bids'!$E62</f>
        <v>0</v>
      </c>
      <c r="F110" s="319" t="e">
        <f t="shared" si="5"/>
        <v>#VALUE!</v>
      </c>
    </row>
    <row r="111" spans="1:6" ht="20.25" customHeight="1" x14ac:dyDescent="0.2">
      <c r="A111" s="207" t="str">
        <f>'Tabulation of Bids'!$A63</f>
        <v/>
      </c>
      <c r="B111" s="208" t="str">
        <f>'Tabulation of Bids'!$B63</f>
        <v/>
      </c>
      <c r="C111" s="218" t="str">
        <f>'Tabulation of Bids'!$C63</f>
        <v/>
      </c>
      <c r="D111" s="209" t="str">
        <f>'Tabulation of Bids'!$D63</f>
        <v/>
      </c>
      <c r="E111" s="240">
        <f>'Tabulation of Bids'!$E63</f>
        <v>0</v>
      </c>
      <c r="F111" s="319" t="e">
        <f t="shared" si="5"/>
        <v>#VALUE!</v>
      </c>
    </row>
    <row r="112" spans="1:6" ht="20.25" customHeight="1" x14ac:dyDescent="0.2">
      <c r="A112" s="207" t="str">
        <f>'Tabulation of Bids'!$A64</f>
        <v/>
      </c>
      <c r="B112" s="208" t="str">
        <f>'Tabulation of Bids'!$B64</f>
        <v/>
      </c>
      <c r="C112" s="218" t="str">
        <f>'Tabulation of Bids'!$C64</f>
        <v/>
      </c>
      <c r="D112" s="209" t="str">
        <f>'Tabulation of Bids'!$D64</f>
        <v/>
      </c>
      <c r="E112" s="240">
        <f>'Tabulation of Bids'!$E64</f>
        <v>0</v>
      </c>
      <c r="F112" s="319" t="e">
        <f t="shared" si="5"/>
        <v>#VALUE!</v>
      </c>
    </row>
    <row r="113" spans="1:6" ht="20.25" customHeight="1" x14ac:dyDescent="0.2">
      <c r="A113" s="207" t="str">
        <f>'Tabulation of Bids'!$A65</f>
        <v/>
      </c>
      <c r="B113" s="208" t="str">
        <f>'Tabulation of Bids'!$B65</f>
        <v/>
      </c>
      <c r="C113" s="218" t="str">
        <f>'Tabulation of Bids'!$C65</f>
        <v/>
      </c>
      <c r="D113" s="209" t="str">
        <f>'Tabulation of Bids'!$D65</f>
        <v/>
      </c>
      <c r="E113" s="240">
        <f>'Tabulation of Bids'!$E65</f>
        <v>0</v>
      </c>
      <c r="F113" s="319" t="e">
        <f t="shared" si="5"/>
        <v>#VALUE!</v>
      </c>
    </row>
    <row r="114" spans="1:6" ht="20.25" customHeight="1" x14ac:dyDescent="0.2">
      <c r="A114" s="207" t="str">
        <f>'Tabulation of Bids'!$A66</f>
        <v/>
      </c>
      <c r="B114" s="208" t="str">
        <f>'Tabulation of Bids'!$B66</f>
        <v/>
      </c>
      <c r="C114" s="218" t="str">
        <f>'Tabulation of Bids'!$C66</f>
        <v/>
      </c>
      <c r="D114" s="209" t="str">
        <f>'Tabulation of Bids'!$D66</f>
        <v/>
      </c>
      <c r="E114" s="240">
        <f>'Tabulation of Bids'!$E66</f>
        <v>0</v>
      </c>
      <c r="F114" s="319" t="e">
        <f t="shared" si="5"/>
        <v>#VALUE!</v>
      </c>
    </row>
    <row r="115" spans="1:6" ht="20.25" customHeight="1" x14ac:dyDescent="0.2">
      <c r="A115" s="207" t="str">
        <f>'Tabulation of Bids'!$A67</f>
        <v/>
      </c>
      <c r="B115" s="208" t="str">
        <f>'Tabulation of Bids'!$B67</f>
        <v/>
      </c>
      <c r="C115" s="218" t="str">
        <f>'Tabulation of Bids'!$C67</f>
        <v/>
      </c>
      <c r="D115" s="209" t="str">
        <f>'Tabulation of Bids'!$D67</f>
        <v/>
      </c>
      <c r="E115" s="240">
        <f>'Tabulation of Bids'!$E67</f>
        <v>0</v>
      </c>
      <c r="F115" s="319" t="e">
        <f t="shared" si="5"/>
        <v>#VALUE!</v>
      </c>
    </row>
    <row r="116" spans="1:6" ht="20.25" customHeight="1" x14ac:dyDescent="0.2">
      <c r="A116" s="207" t="str">
        <f>'Tabulation of Bids'!$A68</f>
        <v/>
      </c>
      <c r="B116" s="208" t="str">
        <f>'Tabulation of Bids'!$B68</f>
        <v/>
      </c>
      <c r="C116" s="218" t="str">
        <f>'Tabulation of Bids'!$C68</f>
        <v/>
      </c>
      <c r="D116" s="209" t="str">
        <f>'Tabulation of Bids'!$D68</f>
        <v/>
      </c>
      <c r="E116" s="240">
        <f>'Tabulation of Bids'!$E68</f>
        <v>0</v>
      </c>
      <c r="F116" s="319" t="e">
        <f t="shared" si="5"/>
        <v>#VALUE!</v>
      </c>
    </row>
    <row r="117" spans="1:6" ht="20.25" customHeight="1" x14ac:dyDescent="0.2">
      <c r="A117" s="207" t="str">
        <f>'Tabulation of Bids'!$A69</f>
        <v/>
      </c>
      <c r="B117" s="208" t="str">
        <f>'Tabulation of Bids'!$B69</f>
        <v/>
      </c>
      <c r="C117" s="218" t="str">
        <f>'Tabulation of Bids'!$C69</f>
        <v/>
      </c>
      <c r="D117" s="209" t="str">
        <f>'Tabulation of Bids'!$D69</f>
        <v/>
      </c>
      <c r="E117" s="240">
        <f>'Tabulation of Bids'!$E69</f>
        <v>0</v>
      </c>
      <c r="F117" s="319" t="e">
        <f t="shared" si="5"/>
        <v>#VALUE!</v>
      </c>
    </row>
    <row r="118" spans="1:6" ht="20.25" customHeight="1" x14ac:dyDescent="0.2">
      <c r="A118" s="207" t="str">
        <f>'Tabulation of Bids'!$A70</f>
        <v/>
      </c>
      <c r="B118" s="208" t="str">
        <f>'Tabulation of Bids'!$B70</f>
        <v/>
      </c>
      <c r="C118" s="218" t="str">
        <f>'Tabulation of Bids'!$C70</f>
        <v/>
      </c>
      <c r="D118" s="209">
        <f>'Tabulation of Bids'!$D70</f>
        <v>0</v>
      </c>
      <c r="E118" s="240">
        <f>'Tabulation of Bids'!$E70</f>
        <v>0</v>
      </c>
      <c r="F118" s="319">
        <f t="shared" si="5"/>
        <v>0</v>
      </c>
    </row>
    <row r="119" spans="1:6" ht="20.25" customHeight="1" x14ac:dyDescent="0.2">
      <c r="A119" s="207" t="str">
        <f>'Tabulation of Bids'!$A71</f>
        <v/>
      </c>
      <c r="B119" s="208" t="str">
        <f>'Tabulation of Bids'!$B71</f>
        <v/>
      </c>
      <c r="C119" s="218" t="str">
        <f>'Tabulation of Bids'!$C71</f>
        <v/>
      </c>
      <c r="D119" s="209">
        <f>'Tabulation of Bids'!$D71</f>
        <v>0</v>
      </c>
      <c r="E119" s="240">
        <f>'Tabulation of Bids'!$E71</f>
        <v>0</v>
      </c>
      <c r="F119" s="319">
        <f t="shared" si="5"/>
        <v>0</v>
      </c>
    </row>
    <row r="120" spans="1:6" ht="20.25" customHeight="1" x14ac:dyDescent="0.2">
      <c r="A120" s="207" t="str">
        <f>'Tabulation of Bids'!$A72</f>
        <v/>
      </c>
      <c r="B120" s="208" t="str">
        <f>'Tabulation of Bids'!$B72</f>
        <v/>
      </c>
      <c r="C120" s="218" t="str">
        <f>'Tabulation of Bids'!$C72</f>
        <v/>
      </c>
      <c r="D120" s="209">
        <f>'Tabulation of Bids'!$D72</f>
        <v>0</v>
      </c>
      <c r="E120" s="240">
        <f>'Tabulation of Bids'!$E72</f>
        <v>0</v>
      </c>
      <c r="F120" s="319">
        <f t="shared" si="5"/>
        <v>0</v>
      </c>
    </row>
    <row r="121" spans="1:6" ht="20.25" customHeight="1" x14ac:dyDescent="0.2">
      <c r="A121" s="207" t="str">
        <f>'Tabulation of Bids'!$A73</f>
        <v/>
      </c>
      <c r="B121" s="208" t="str">
        <f>'Tabulation of Bids'!$B73</f>
        <v/>
      </c>
      <c r="C121" s="218" t="str">
        <f>'Tabulation of Bids'!$C73</f>
        <v/>
      </c>
      <c r="D121" s="209">
        <f>'Tabulation of Bids'!$D73</f>
        <v>0</v>
      </c>
      <c r="E121" s="240">
        <f>'Tabulation of Bids'!$E73</f>
        <v>0</v>
      </c>
      <c r="F121" s="319">
        <f t="shared" si="5"/>
        <v>0</v>
      </c>
    </row>
    <row r="122" spans="1:6" ht="20.25" customHeight="1" x14ac:dyDescent="0.2">
      <c r="A122" s="207" t="str">
        <f>'Tabulation of Bids'!$A74</f>
        <v/>
      </c>
      <c r="B122" s="208" t="str">
        <f>'Tabulation of Bids'!$B74</f>
        <v/>
      </c>
      <c r="C122" s="218" t="str">
        <f>'Tabulation of Bids'!$C74</f>
        <v/>
      </c>
      <c r="D122" s="209">
        <f>'Tabulation of Bids'!$D74</f>
        <v>0</v>
      </c>
      <c r="E122" s="240">
        <f>'Tabulation of Bids'!$E74</f>
        <v>0</v>
      </c>
      <c r="F122" s="319">
        <f t="shared" si="5"/>
        <v>0</v>
      </c>
    </row>
    <row r="123" spans="1:6" ht="20.25" customHeight="1" x14ac:dyDescent="0.2">
      <c r="A123" s="207" t="str">
        <f>'Tabulation of Bids'!$A75</f>
        <v/>
      </c>
      <c r="B123" s="208" t="str">
        <f>'Tabulation of Bids'!$B75</f>
        <v/>
      </c>
      <c r="C123" s="218" t="str">
        <f>'Tabulation of Bids'!$C75</f>
        <v/>
      </c>
      <c r="D123" s="209">
        <f>'Tabulation of Bids'!$D75</f>
        <v>0</v>
      </c>
      <c r="E123" s="240">
        <f>'Tabulation of Bids'!$E75</f>
        <v>0</v>
      </c>
      <c r="F123" s="319">
        <f t="shared" si="5"/>
        <v>0</v>
      </c>
    </row>
    <row r="124" spans="1:6" ht="20.25" customHeight="1" x14ac:dyDescent="0.2">
      <c r="A124" s="207" t="str">
        <f>'Tabulation of Bids'!$A76</f>
        <v/>
      </c>
      <c r="B124" s="208" t="str">
        <f>'Tabulation of Bids'!$B76</f>
        <v/>
      </c>
      <c r="C124" s="218" t="str">
        <f>'Tabulation of Bids'!$C76</f>
        <v/>
      </c>
      <c r="D124" s="209">
        <f>'Tabulation of Bids'!$D76</f>
        <v>0</v>
      </c>
      <c r="E124" s="240">
        <f>'Tabulation of Bids'!$E76</f>
        <v>0</v>
      </c>
      <c r="F124" s="319">
        <f t="shared" si="5"/>
        <v>0</v>
      </c>
    </row>
    <row r="125" spans="1:6" ht="20.25" customHeight="1" x14ac:dyDescent="0.2">
      <c r="A125" s="207" t="str">
        <f>'Tabulation of Bids'!$A77</f>
        <v/>
      </c>
      <c r="B125" s="208" t="str">
        <f>'Tabulation of Bids'!$B77</f>
        <v/>
      </c>
      <c r="C125" s="218" t="str">
        <f>'Tabulation of Bids'!$C77</f>
        <v/>
      </c>
      <c r="D125" s="209">
        <f>'Tabulation of Bids'!$D77</f>
        <v>0</v>
      </c>
      <c r="E125" s="240">
        <f>'Tabulation of Bids'!$E77</f>
        <v>0</v>
      </c>
      <c r="F125" s="319">
        <f t="shared" si="5"/>
        <v>0</v>
      </c>
    </row>
    <row r="126" spans="1:6" ht="20.25" customHeight="1" x14ac:dyDescent="0.2">
      <c r="A126" s="207" t="str">
        <f>'Tabulation of Bids'!$A78</f>
        <v/>
      </c>
      <c r="B126" s="208" t="str">
        <f>'Tabulation of Bids'!$B78</f>
        <v/>
      </c>
      <c r="C126" s="218" t="str">
        <f>'Tabulation of Bids'!$C78</f>
        <v/>
      </c>
      <c r="D126" s="209">
        <f>'Tabulation of Bids'!$D78</f>
        <v>0</v>
      </c>
      <c r="E126" s="240">
        <f>'Tabulation of Bids'!$E78</f>
        <v>0</v>
      </c>
      <c r="F126" s="319">
        <f t="shared" si="5"/>
        <v>0</v>
      </c>
    </row>
    <row r="127" spans="1:6" ht="20.25" customHeight="1" x14ac:dyDescent="0.2">
      <c r="A127" s="207" t="str">
        <f>'Tabulation of Bids'!$A79</f>
        <v/>
      </c>
      <c r="B127" s="208" t="str">
        <f>'Tabulation of Bids'!$B79</f>
        <v/>
      </c>
      <c r="C127" s="218" t="str">
        <f>'Tabulation of Bids'!$C79</f>
        <v/>
      </c>
      <c r="D127" s="209">
        <f>'Tabulation of Bids'!$D79</f>
        <v>0</v>
      </c>
      <c r="E127" s="240">
        <f>'Tabulation of Bids'!$E79</f>
        <v>0</v>
      </c>
      <c r="F127" s="319">
        <f t="shared" si="5"/>
        <v>0</v>
      </c>
    </row>
    <row r="128" spans="1:6" ht="20.25" customHeight="1" x14ac:dyDescent="0.2">
      <c r="A128" s="207" t="str">
        <f>'Tabulation of Bids'!$A80</f>
        <v/>
      </c>
      <c r="B128" s="208" t="str">
        <f>'Tabulation of Bids'!$B80</f>
        <v/>
      </c>
      <c r="C128" s="218" t="str">
        <f>'Tabulation of Bids'!$C80</f>
        <v/>
      </c>
      <c r="D128" s="209">
        <f>'Tabulation of Bids'!$D80</f>
        <v>0</v>
      </c>
      <c r="E128" s="240">
        <f>'Tabulation of Bids'!$E80</f>
        <v>0</v>
      </c>
      <c r="F128" s="319">
        <f t="shared" si="5"/>
        <v>0</v>
      </c>
    </row>
    <row r="129" spans="1:6" ht="20.25" customHeight="1" thickBot="1" x14ac:dyDescent="0.25">
      <c r="A129" s="252" t="str">
        <f>'Tabulation of Bids'!$A81</f>
        <v/>
      </c>
      <c r="B129" s="253" t="str">
        <f>'Tabulation of Bids'!$B81</f>
        <v/>
      </c>
      <c r="C129" s="245" t="str">
        <f>'Tabulation of Bids'!$C81</f>
        <v/>
      </c>
      <c r="D129" s="254">
        <f>'Tabulation of Bids'!$D81</f>
        <v>0</v>
      </c>
      <c r="E129" s="255">
        <f>'Tabulation of Bids'!$E81</f>
        <v>0</v>
      </c>
      <c r="F129" s="320">
        <f t="shared" si="5"/>
        <v>0</v>
      </c>
    </row>
    <row r="130" spans="1:6" ht="12.75" customHeight="1" thickBot="1" x14ac:dyDescent="0.25">
      <c r="A130" s="242"/>
      <c r="B130" s="243"/>
      <c r="C130" s="244"/>
      <c r="D130" s="245"/>
      <c r="E130" s="246" t="str">
        <f>IF(NOT(ISNUMBER($A151)),"Total ","Sub Total ")</f>
        <v xml:space="preserve">Total </v>
      </c>
      <c r="F130" s="321" t="e">
        <f>SUM(F106:F129)+F85</f>
        <v>#VALUE!</v>
      </c>
    </row>
    <row r="131" spans="1:6" ht="12.75" customHeight="1" x14ac:dyDescent="0.2">
      <c r="A131" s="110"/>
      <c r="B131" s="111"/>
      <c r="C131" s="110"/>
      <c r="D131" s="112"/>
      <c r="E131" s="113"/>
      <c r="F131" s="322"/>
    </row>
    <row r="132" spans="1:6" ht="12.75" customHeight="1" x14ac:dyDescent="0.2">
      <c r="A132" s="114" t="s">
        <v>96</v>
      </c>
      <c r="B132" s="115"/>
      <c r="C132" s="115"/>
      <c r="D132" s="114" t="s">
        <v>25</v>
      </c>
      <c r="E132" s="115"/>
      <c r="F132" s="323"/>
    </row>
    <row r="133" spans="1:6" s="99" customFormat="1" ht="12.75" customHeight="1" x14ac:dyDescent="0.2">
      <c r="A133" s="116"/>
      <c r="B133" s="116"/>
      <c r="C133" s="116"/>
      <c r="D133" s="116"/>
      <c r="E133" s="116"/>
      <c r="F133" s="125"/>
    </row>
    <row r="134" spans="1:6" s="97" customFormat="1" ht="12.75" customHeight="1" x14ac:dyDescent="0.2">
      <c r="A134" s="114" t="s">
        <v>26</v>
      </c>
      <c r="B134" s="115"/>
      <c r="C134" s="115"/>
      <c r="D134" s="114" t="s">
        <v>25</v>
      </c>
      <c r="E134" s="115"/>
      <c r="F134" s="323"/>
    </row>
    <row r="135" spans="1:6" ht="15" customHeight="1" x14ac:dyDescent="0.2">
      <c r="A135" s="324" t="s">
        <v>89</v>
      </c>
      <c r="B135" s="116"/>
      <c r="C135" s="116"/>
      <c r="D135" s="116"/>
      <c r="E135" s="116"/>
      <c r="F135" s="325" t="s">
        <v>27</v>
      </c>
    </row>
    <row r="136" spans="1:6" ht="15.75" customHeight="1" x14ac:dyDescent="0.2">
      <c r="A136" s="117"/>
      <c r="B136" s="118"/>
      <c r="C136" s="119" t="s">
        <v>11</v>
      </c>
      <c r="D136" s="120"/>
      <c r="E136" s="121" t="s">
        <v>12</v>
      </c>
      <c r="F136" s="313"/>
    </row>
    <row r="137" spans="1:6" ht="15.75" customHeight="1" x14ac:dyDescent="0.2">
      <c r="A137" s="122"/>
      <c r="B137" s="123"/>
      <c r="C137" s="124" t="s">
        <v>13</v>
      </c>
      <c r="D137" s="115"/>
      <c r="E137" s="474">
        <f>E92</f>
        <v>0</v>
      </c>
      <c r="F137" s="475"/>
    </row>
    <row r="138" spans="1:6" ht="15.75" customHeight="1" x14ac:dyDescent="0.2">
      <c r="A138" s="122"/>
      <c r="B138" s="125"/>
      <c r="C138" s="124" t="s">
        <v>14</v>
      </c>
      <c r="D138" s="115"/>
      <c r="E138" s="69" t="s">
        <v>15</v>
      </c>
      <c r="F138" s="326"/>
    </row>
    <row r="139" spans="1:6" ht="15.75" customHeight="1" x14ac:dyDescent="0.2">
      <c r="A139" s="126"/>
      <c r="B139" s="127" t="s">
        <v>16</v>
      </c>
      <c r="C139" s="124" t="s">
        <v>17</v>
      </c>
      <c r="D139" s="476" t="str">
        <f>D94</f>
        <v>Bid On: City-Wide Street Repairs Group No. 1 - 2025 (Arterials)</v>
      </c>
      <c r="E139" s="476"/>
      <c r="F139" s="477"/>
    </row>
    <row r="140" spans="1:6" x14ac:dyDescent="0.2">
      <c r="A140" s="314" t="str">
        <f>A95</f>
        <v>Location (Sta. and land description of beginning; Sta. only for end for county and road district; street limits for municipality.)</v>
      </c>
      <c r="B140" s="314"/>
      <c r="C140" s="314"/>
      <c r="D140" s="314"/>
      <c r="E140" s="314"/>
      <c r="F140" s="315"/>
    </row>
    <row r="141" spans="1:6" x14ac:dyDescent="0.2">
      <c r="A141" s="256">
        <f t="shared" ref="A141:A149" si="6">A96</f>
        <v>0</v>
      </c>
      <c r="B141" s="107"/>
      <c r="C141" s="107"/>
      <c r="D141" s="107"/>
      <c r="E141" s="107"/>
      <c r="F141" s="316"/>
    </row>
    <row r="142" spans="1:6" ht="12" customHeight="1" x14ac:dyDescent="0.2">
      <c r="A142" s="256">
        <f t="shared" si="6"/>
        <v>0</v>
      </c>
      <c r="B142" s="107"/>
      <c r="C142" s="107"/>
      <c r="D142" s="107"/>
      <c r="E142" s="107"/>
      <c r="F142" s="316"/>
    </row>
    <row r="143" spans="1:6" ht="12" customHeight="1" x14ac:dyDescent="0.2">
      <c r="A143" s="256">
        <f t="shared" si="6"/>
        <v>0</v>
      </c>
      <c r="B143" s="107"/>
      <c r="C143" s="107"/>
      <c r="D143" s="107"/>
      <c r="E143" s="107"/>
      <c r="F143" s="316"/>
    </row>
    <row r="144" spans="1:6" ht="12" customHeight="1" x14ac:dyDescent="0.2">
      <c r="A144" s="256">
        <f t="shared" si="6"/>
        <v>0</v>
      </c>
      <c r="B144" s="107"/>
      <c r="C144" s="107"/>
      <c r="D144" s="107"/>
      <c r="E144" s="107"/>
      <c r="F144" s="316"/>
    </row>
    <row r="145" spans="1:6" ht="12" customHeight="1" x14ac:dyDescent="0.2">
      <c r="A145" s="327" t="str">
        <f t="shared" si="6"/>
        <v>a total distance of _________feet, of which ___________ feet (____________ miles) are to be improved</v>
      </c>
      <c r="B145" s="314"/>
      <c r="C145" s="314"/>
      <c r="D145" s="314"/>
      <c r="E145" s="314"/>
      <c r="F145" s="315"/>
    </row>
    <row r="146" spans="1:6" ht="12" customHeight="1" x14ac:dyDescent="0.2">
      <c r="A146" s="327" t="str">
        <f t="shared" si="6"/>
        <v xml:space="preserve">   Station ______________ is approximately ________________ miles by road from the ______________</v>
      </c>
      <c r="B146" s="314"/>
      <c r="C146" s="314"/>
      <c r="D146" s="314"/>
      <c r="E146" s="314"/>
      <c r="F146" s="315"/>
    </row>
    <row r="147" spans="1:6" ht="12" customHeight="1" x14ac:dyDescent="0.2">
      <c r="A147" s="327" t="str">
        <f t="shared" si="6"/>
        <v>railroad siding at ______________________________________</v>
      </c>
      <c r="B147" s="314"/>
      <c r="C147" s="314"/>
      <c r="D147" s="314"/>
      <c r="E147" s="314"/>
      <c r="F147" s="315"/>
    </row>
    <row r="148" spans="1:6" ht="12" customHeight="1" x14ac:dyDescent="0.2">
      <c r="A148" s="327" t="str">
        <f t="shared" si="6"/>
        <v>Type ______________________ Width ____________ Thickness ___________ Shoulders ___________</v>
      </c>
      <c r="B148" s="314"/>
      <c r="C148" s="314"/>
      <c r="D148" s="314"/>
      <c r="E148" s="314"/>
      <c r="F148" s="315"/>
    </row>
    <row r="149" spans="1:6" ht="12" customHeight="1" thickBot="1" x14ac:dyDescent="0.25">
      <c r="A149" s="327" t="str">
        <f t="shared" si="6"/>
        <v>Average Length of Haul _________________________________</v>
      </c>
      <c r="B149" s="314"/>
      <c r="C149" s="314"/>
      <c r="D149" s="314"/>
      <c r="E149" s="314"/>
      <c r="F149" s="315"/>
    </row>
    <row r="150" spans="1:6" ht="26.25" customHeight="1" thickBot="1" x14ac:dyDescent="0.25">
      <c r="A150" s="210" t="s">
        <v>2</v>
      </c>
      <c r="B150" s="211" t="s">
        <v>3</v>
      </c>
      <c r="C150" s="211" t="s">
        <v>24</v>
      </c>
      <c r="D150" s="212" t="s">
        <v>5</v>
      </c>
      <c r="E150" s="213" t="s">
        <v>6</v>
      </c>
      <c r="F150" s="213" t="s">
        <v>7</v>
      </c>
    </row>
    <row r="151" spans="1:6" ht="20.25" customHeight="1" x14ac:dyDescent="0.2">
      <c r="A151" s="207" t="str">
        <f>'Tabulation of Bids'!$A84</f>
        <v/>
      </c>
      <c r="B151" s="208" t="str">
        <f>'Tabulation of Bids'!$B84</f>
        <v/>
      </c>
      <c r="C151" s="218" t="str">
        <f>'Tabulation of Bids'!$C84</f>
        <v/>
      </c>
      <c r="D151" s="209" t="e">
        <f>'Tabulation of Bids'!$D84</f>
        <v>#REF!</v>
      </c>
      <c r="E151" s="240">
        <f>'Tabulation of Bids'!$E84</f>
        <v>0</v>
      </c>
      <c r="F151" s="318" t="e">
        <f>D151*E151</f>
        <v>#REF!</v>
      </c>
    </row>
    <row r="152" spans="1:6" ht="20.25" customHeight="1" x14ac:dyDescent="0.2">
      <c r="A152" s="207" t="str">
        <f>'Tabulation of Bids'!$A85</f>
        <v/>
      </c>
      <c r="B152" s="208" t="str">
        <f>'Tabulation of Bids'!$B85</f>
        <v/>
      </c>
      <c r="C152" s="218" t="str">
        <f>'Tabulation of Bids'!$C85</f>
        <v/>
      </c>
      <c r="D152" s="209" t="e">
        <f>'Tabulation of Bids'!$D85</f>
        <v>#REF!</v>
      </c>
      <c r="E152" s="240">
        <f>'Tabulation of Bids'!$E85</f>
        <v>0</v>
      </c>
      <c r="F152" s="318" t="e">
        <f t="shared" ref="F152:F174" si="7">D152*E152</f>
        <v>#REF!</v>
      </c>
    </row>
    <row r="153" spans="1:6" ht="20.25" customHeight="1" x14ac:dyDescent="0.2">
      <c r="A153" s="207" t="str">
        <f>'Tabulation of Bids'!$A86</f>
        <v/>
      </c>
      <c r="B153" s="208" t="str">
        <f>'Tabulation of Bids'!$B86</f>
        <v/>
      </c>
      <c r="C153" s="218" t="str">
        <f>'Tabulation of Bids'!$C86</f>
        <v/>
      </c>
      <c r="D153" s="209" t="e">
        <f>'Tabulation of Bids'!$D86</f>
        <v>#REF!</v>
      </c>
      <c r="E153" s="240">
        <f>'Tabulation of Bids'!$E86</f>
        <v>0</v>
      </c>
      <c r="F153" s="318" t="e">
        <f t="shared" si="7"/>
        <v>#REF!</v>
      </c>
    </row>
    <row r="154" spans="1:6" ht="20.25" customHeight="1" x14ac:dyDescent="0.2">
      <c r="A154" s="207" t="str">
        <f>'Tabulation of Bids'!$A87</f>
        <v/>
      </c>
      <c r="B154" s="208" t="str">
        <f>'Tabulation of Bids'!$B87</f>
        <v/>
      </c>
      <c r="C154" s="218" t="str">
        <f>'Tabulation of Bids'!$C87</f>
        <v/>
      </c>
      <c r="D154" s="209" t="e">
        <f>'Tabulation of Bids'!$D87</f>
        <v>#REF!</v>
      </c>
      <c r="E154" s="240">
        <f>'Tabulation of Bids'!$E87</f>
        <v>0</v>
      </c>
      <c r="F154" s="318" t="e">
        <f t="shared" si="7"/>
        <v>#REF!</v>
      </c>
    </row>
    <row r="155" spans="1:6" ht="20.25" customHeight="1" x14ac:dyDescent="0.2">
      <c r="A155" s="207" t="str">
        <f>'Tabulation of Bids'!$A88</f>
        <v/>
      </c>
      <c r="B155" s="208" t="str">
        <f>'Tabulation of Bids'!$B88</f>
        <v/>
      </c>
      <c r="C155" s="218" t="str">
        <f>'Tabulation of Bids'!$C88</f>
        <v/>
      </c>
      <c r="D155" s="209" t="e">
        <f>'Tabulation of Bids'!$D88</f>
        <v>#REF!</v>
      </c>
      <c r="E155" s="240">
        <f>'Tabulation of Bids'!$E88</f>
        <v>0</v>
      </c>
      <c r="F155" s="318" t="e">
        <f t="shared" si="7"/>
        <v>#REF!</v>
      </c>
    </row>
    <row r="156" spans="1:6" ht="20.25" customHeight="1" x14ac:dyDescent="0.2">
      <c r="A156" s="207" t="str">
        <f>'Tabulation of Bids'!$A89</f>
        <v/>
      </c>
      <c r="B156" s="208" t="str">
        <f>'Tabulation of Bids'!$B89</f>
        <v/>
      </c>
      <c r="C156" s="218" t="str">
        <f>'Tabulation of Bids'!$C89</f>
        <v/>
      </c>
      <c r="D156" s="209" t="e">
        <f>'Tabulation of Bids'!$D89</f>
        <v>#REF!</v>
      </c>
      <c r="E156" s="240">
        <f>'Tabulation of Bids'!$E89</f>
        <v>0</v>
      </c>
      <c r="F156" s="318" t="e">
        <f t="shared" si="7"/>
        <v>#REF!</v>
      </c>
    </row>
    <row r="157" spans="1:6" ht="20.25" customHeight="1" x14ac:dyDescent="0.2">
      <c r="A157" s="207" t="str">
        <f>'Tabulation of Bids'!$A90</f>
        <v/>
      </c>
      <c r="B157" s="208" t="str">
        <f>'Tabulation of Bids'!$B90</f>
        <v/>
      </c>
      <c r="C157" s="218" t="str">
        <f>'Tabulation of Bids'!$C90</f>
        <v/>
      </c>
      <c r="D157" s="209" t="e">
        <f>'Tabulation of Bids'!$D90</f>
        <v>#REF!</v>
      </c>
      <c r="E157" s="240">
        <f>'Tabulation of Bids'!$E90</f>
        <v>0</v>
      </c>
      <c r="F157" s="318" t="e">
        <f t="shared" si="7"/>
        <v>#REF!</v>
      </c>
    </row>
    <row r="158" spans="1:6" ht="20.25" customHeight="1" x14ac:dyDescent="0.2">
      <c r="A158" s="207" t="str">
        <f>'Tabulation of Bids'!$A91</f>
        <v/>
      </c>
      <c r="B158" s="208" t="str">
        <f>'Tabulation of Bids'!$B91</f>
        <v/>
      </c>
      <c r="C158" s="218" t="str">
        <f>'Tabulation of Bids'!$C91</f>
        <v/>
      </c>
      <c r="D158" s="209" t="e">
        <f>'Tabulation of Bids'!$D91</f>
        <v>#REF!</v>
      </c>
      <c r="E158" s="240">
        <f>'Tabulation of Bids'!$E91</f>
        <v>0</v>
      </c>
      <c r="F158" s="318" t="e">
        <f t="shared" si="7"/>
        <v>#REF!</v>
      </c>
    </row>
    <row r="159" spans="1:6" ht="20.25" customHeight="1" x14ac:dyDescent="0.2">
      <c r="A159" s="207" t="str">
        <f>'Tabulation of Bids'!$A92</f>
        <v/>
      </c>
      <c r="B159" s="208" t="str">
        <f>'Tabulation of Bids'!$B92</f>
        <v/>
      </c>
      <c r="C159" s="218" t="str">
        <f>'Tabulation of Bids'!$C92</f>
        <v/>
      </c>
      <c r="D159" s="209" t="e">
        <f>'Tabulation of Bids'!$D92</f>
        <v>#REF!</v>
      </c>
      <c r="E159" s="240">
        <f>'Tabulation of Bids'!$E92</f>
        <v>0</v>
      </c>
      <c r="F159" s="318" t="e">
        <f t="shared" si="7"/>
        <v>#REF!</v>
      </c>
    </row>
    <row r="160" spans="1:6" ht="20.25" customHeight="1" x14ac:dyDescent="0.2">
      <c r="A160" s="207" t="str">
        <f>'Tabulation of Bids'!$A93</f>
        <v/>
      </c>
      <c r="B160" s="208" t="str">
        <f>'Tabulation of Bids'!$B93</f>
        <v/>
      </c>
      <c r="C160" s="218" t="str">
        <f>'Tabulation of Bids'!$C93</f>
        <v/>
      </c>
      <c r="D160" s="209" t="e">
        <f>'Tabulation of Bids'!$D93</f>
        <v>#REF!</v>
      </c>
      <c r="E160" s="240">
        <f>'Tabulation of Bids'!$E93</f>
        <v>0</v>
      </c>
      <c r="F160" s="318" t="e">
        <f t="shared" si="7"/>
        <v>#REF!</v>
      </c>
    </row>
    <row r="161" spans="1:6" ht="20.25" customHeight="1" x14ac:dyDescent="0.2">
      <c r="A161" s="207" t="str">
        <f>'Tabulation of Bids'!$A94</f>
        <v/>
      </c>
      <c r="B161" s="208" t="str">
        <f>'Tabulation of Bids'!$B94</f>
        <v/>
      </c>
      <c r="C161" s="218" t="str">
        <f>'Tabulation of Bids'!$C94</f>
        <v/>
      </c>
      <c r="D161" s="209" t="e">
        <f>'Tabulation of Bids'!$D94</f>
        <v>#REF!</v>
      </c>
      <c r="E161" s="240">
        <f>'Tabulation of Bids'!$E94</f>
        <v>0</v>
      </c>
      <c r="F161" s="318" t="e">
        <f t="shared" si="7"/>
        <v>#REF!</v>
      </c>
    </row>
    <row r="162" spans="1:6" ht="20.25" customHeight="1" x14ac:dyDescent="0.2">
      <c r="A162" s="207" t="str">
        <f>'Tabulation of Bids'!$A95</f>
        <v/>
      </c>
      <c r="B162" s="208" t="str">
        <f>'Tabulation of Bids'!$B95</f>
        <v/>
      </c>
      <c r="C162" s="218" t="str">
        <f>'Tabulation of Bids'!$C95</f>
        <v/>
      </c>
      <c r="D162" s="209" t="e">
        <f>'Tabulation of Bids'!$D95</f>
        <v>#REF!</v>
      </c>
      <c r="E162" s="240">
        <f>'Tabulation of Bids'!$E95</f>
        <v>0</v>
      </c>
      <c r="F162" s="318" t="e">
        <f t="shared" si="7"/>
        <v>#REF!</v>
      </c>
    </row>
    <row r="163" spans="1:6" ht="20.25" customHeight="1" x14ac:dyDescent="0.2">
      <c r="A163" s="207" t="str">
        <f>'Tabulation of Bids'!$A96</f>
        <v/>
      </c>
      <c r="B163" s="208" t="str">
        <f>'Tabulation of Bids'!$B96</f>
        <v/>
      </c>
      <c r="C163" s="218" t="str">
        <f>'Tabulation of Bids'!$C96</f>
        <v/>
      </c>
      <c r="D163" s="209" t="e">
        <f>'Tabulation of Bids'!$D96</f>
        <v>#REF!</v>
      </c>
      <c r="E163" s="240">
        <f>'Tabulation of Bids'!$E96</f>
        <v>0</v>
      </c>
      <c r="F163" s="318" t="e">
        <f t="shared" si="7"/>
        <v>#REF!</v>
      </c>
    </row>
    <row r="164" spans="1:6" ht="20.25" customHeight="1" x14ac:dyDescent="0.2">
      <c r="A164" s="207" t="str">
        <f>'Tabulation of Bids'!$A97</f>
        <v/>
      </c>
      <c r="B164" s="208" t="str">
        <f>'Tabulation of Bids'!$B97</f>
        <v/>
      </c>
      <c r="C164" s="218" t="str">
        <f>'Tabulation of Bids'!$C97</f>
        <v/>
      </c>
      <c r="D164" s="209" t="e">
        <f>'Tabulation of Bids'!$D97</f>
        <v>#REF!</v>
      </c>
      <c r="E164" s="240">
        <f>'Tabulation of Bids'!$E97</f>
        <v>0</v>
      </c>
      <c r="F164" s="318" t="e">
        <f t="shared" si="7"/>
        <v>#REF!</v>
      </c>
    </row>
    <row r="165" spans="1:6" ht="20.25" customHeight="1" x14ac:dyDescent="0.2">
      <c r="A165" s="207" t="str">
        <f>'Tabulation of Bids'!$A98</f>
        <v/>
      </c>
      <c r="B165" s="208" t="str">
        <f>'Tabulation of Bids'!$B98</f>
        <v/>
      </c>
      <c r="C165" s="218" t="str">
        <f>'Tabulation of Bids'!$C98</f>
        <v/>
      </c>
      <c r="D165" s="209" t="e">
        <f>'Tabulation of Bids'!$D98</f>
        <v>#REF!</v>
      </c>
      <c r="E165" s="240">
        <f>'Tabulation of Bids'!$E98</f>
        <v>0</v>
      </c>
      <c r="F165" s="318" t="e">
        <f t="shared" si="7"/>
        <v>#REF!</v>
      </c>
    </row>
    <row r="166" spans="1:6" ht="20.25" customHeight="1" x14ac:dyDescent="0.2">
      <c r="A166" s="207" t="str">
        <f>'Tabulation of Bids'!$A99</f>
        <v/>
      </c>
      <c r="B166" s="208" t="str">
        <f>'Tabulation of Bids'!$B99</f>
        <v/>
      </c>
      <c r="C166" s="218" t="str">
        <f>'Tabulation of Bids'!$C99</f>
        <v/>
      </c>
      <c r="D166" s="209" t="e">
        <f>'Tabulation of Bids'!$D99</f>
        <v>#REF!</v>
      </c>
      <c r="E166" s="240">
        <f>'Tabulation of Bids'!$E99</f>
        <v>0</v>
      </c>
      <c r="F166" s="318" t="e">
        <f t="shared" si="7"/>
        <v>#REF!</v>
      </c>
    </row>
    <row r="167" spans="1:6" ht="20.25" customHeight="1" x14ac:dyDescent="0.2">
      <c r="A167" s="207" t="str">
        <f>'Tabulation of Bids'!$A100</f>
        <v/>
      </c>
      <c r="B167" s="208" t="str">
        <f>'Tabulation of Bids'!$B100</f>
        <v/>
      </c>
      <c r="C167" s="218" t="str">
        <f>'Tabulation of Bids'!$C100</f>
        <v/>
      </c>
      <c r="D167" s="209" t="e">
        <f>'Tabulation of Bids'!$D100</f>
        <v>#REF!</v>
      </c>
      <c r="E167" s="240">
        <f>'Tabulation of Bids'!$E100</f>
        <v>0</v>
      </c>
      <c r="F167" s="318" t="e">
        <f t="shared" si="7"/>
        <v>#REF!</v>
      </c>
    </row>
    <row r="168" spans="1:6" ht="20.25" customHeight="1" x14ac:dyDescent="0.2">
      <c r="A168" s="207" t="str">
        <f>'Tabulation of Bids'!$A101</f>
        <v/>
      </c>
      <c r="B168" s="208" t="str">
        <f>'Tabulation of Bids'!$B101</f>
        <v/>
      </c>
      <c r="C168" s="218" t="str">
        <f>'Tabulation of Bids'!$C101</f>
        <v/>
      </c>
      <c r="D168" s="209" t="e">
        <f>'Tabulation of Bids'!$D101</f>
        <v>#REF!</v>
      </c>
      <c r="E168" s="240">
        <f>'Tabulation of Bids'!$E101</f>
        <v>0</v>
      </c>
      <c r="F168" s="318" t="e">
        <f t="shared" si="7"/>
        <v>#REF!</v>
      </c>
    </row>
    <row r="169" spans="1:6" ht="20.25" customHeight="1" x14ac:dyDescent="0.2">
      <c r="A169" s="207" t="str">
        <f>'Tabulation of Bids'!$A102</f>
        <v/>
      </c>
      <c r="B169" s="208" t="str">
        <f>'Tabulation of Bids'!$B102</f>
        <v/>
      </c>
      <c r="C169" s="218" t="str">
        <f>'Tabulation of Bids'!$C102</f>
        <v/>
      </c>
      <c r="D169" s="209" t="e">
        <f>'Tabulation of Bids'!$D102</f>
        <v>#REF!</v>
      </c>
      <c r="E169" s="240">
        <f>'Tabulation of Bids'!$E102</f>
        <v>0</v>
      </c>
      <c r="F169" s="318" t="e">
        <f t="shared" si="7"/>
        <v>#REF!</v>
      </c>
    </row>
    <row r="170" spans="1:6" ht="20.25" customHeight="1" x14ac:dyDescent="0.2">
      <c r="A170" s="207" t="str">
        <f>'Tabulation of Bids'!$A103</f>
        <v/>
      </c>
      <c r="B170" s="208" t="str">
        <f>'Tabulation of Bids'!$B103</f>
        <v/>
      </c>
      <c r="C170" s="218" t="str">
        <f>'Tabulation of Bids'!$C103</f>
        <v/>
      </c>
      <c r="D170" s="209" t="e">
        <f>'Tabulation of Bids'!$D103</f>
        <v>#REF!</v>
      </c>
      <c r="E170" s="240">
        <f>'Tabulation of Bids'!$E103</f>
        <v>0</v>
      </c>
      <c r="F170" s="318" t="e">
        <f t="shared" si="7"/>
        <v>#REF!</v>
      </c>
    </row>
    <row r="171" spans="1:6" ht="20.25" customHeight="1" x14ac:dyDescent="0.2">
      <c r="A171" s="207" t="str">
        <f>'Tabulation of Bids'!$A104</f>
        <v/>
      </c>
      <c r="B171" s="208" t="str">
        <f>'Tabulation of Bids'!$B104</f>
        <v/>
      </c>
      <c r="C171" s="218" t="str">
        <f>'Tabulation of Bids'!$C104</f>
        <v/>
      </c>
      <c r="D171" s="209" t="e">
        <f>'Tabulation of Bids'!$D104</f>
        <v>#REF!</v>
      </c>
      <c r="E171" s="240">
        <f>'Tabulation of Bids'!$E104</f>
        <v>0</v>
      </c>
      <c r="F171" s="318" t="e">
        <f t="shared" si="7"/>
        <v>#REF!</v>
      </c>
    </row>
    <row r="172" spans="1:6" ht="20.25" customHeight="1" x14ac:dyDescent="0.2">
      <c r="A172" s="207" t="str">
        <f>'Tabulation of Bids'!$A105</f>
        <v/>
      </c>
      <c r="B172" s="208" t="str">
        <f>'Tabulation of Bids'!$B105</f>
        <v/>
      </c>
      <c r="C172" s="218" t="str">
        <f>'Tabulation of Bids'!$C105</f>
        <v/>
      </c>
      <c r="D172" s="209" t="e">
        <f>'Tabulation of Bids'!$D105</f>
        <v>#REF!</v>
      </c>
      <c r="E172" s="240">
        <f>'Tabulation of Bids'!$E105</f>
        <v>0</v>
      </c>
      <c r="F172" s="318" t="e">
        <f t="shared" si="7"/>
        <v>#REF!</v>
      </c>
    </row>
    <row r="173" spans="1:6" ht="20.25" customHeight="1" x14ac:dyDescent="0.2">
      <c r="A173" s="207" t="str">
        <f>'Tabulation of Bids'!$A106</f>
        <v/>
      </c>
      <c r="B173" s="208" t="str">
        <f>'Tabulation of Bids'!$B106</f>
        <v/>
      </c>
      <c r="C173" s="218" t="str">
        <f>'Tabulation of Bids'!$C106</f>
        <v/>
      </c>
      <c r="D173" s="209" t="e">
        <f>'Tabulation of Bids'!$D106</f>
        <v>#REF!</v>
      </c>
      <c r="E173" s="240">
        <f>'Tabulation of Bids'!$E106</f>
        <v>0</v>
      </c>
      <c r="F173" s="318" t="e">
        <f t="shared" si="7"/>
        <v>#REF!</v>
      </c>
    </row>
    <row r="174" spans="1:6" ht="20.25" customHeight="1" x14ac:dyDescent="0.2">
      <c r="A174" s="207" t="str">
        <f>'Tabulation of Bids'!$A107</f>
        <v/>
      </c>
      <c r="B174" s="208" t="str">
        <f>'Tabulation of Bids'!$B107</f>
        <v/>
      </c>
      <c r="C174" s="218" t="str">
        <f>'Tabulation of Bids'!$C107</f>
        <v/>
      </c>
      <c r="D174" s="209" t="e">
        <f>'Tabulation of Bids'!$D107</f>
        <v>#REF!</v>
      </c>
      <c r="E174" s="240">
        <f>'Tabulation of Bids'!$E107</f>
        <v>0</v>
      </c>
      <c r="F174" s="318" t="e">
        <f t="shared" si="7"/>
        <v>#REF!</v>
      </c>
    </row>
    <row r="175" spans="1:6" ht="12.75" customHeight="1" thickBot="1" x14ac:dyDescent="0.25">
      <c r="A175" s="242"/>
      <c r="B175" s="243"/>
      <c r="C175" s="244"/>
      <c r="D175" s="245"/>
      <c r="E175" s="246" t="s">
        <v>7</v>
      </c>
      <c r="F175" s="321" t="e">
        <f>SUM(F151:F174)+F130</f>
        <v>#REF!</v>
      </c>
    </row>
    <row r="176" spans="1:6" ht="12.75" customHeight="1" x14ac:dyDescent="0.2">
      <c r="A176" s="110"/>
      <c r="B176" s="111"/>
      <c r="C176" s="110"/>
      <c r="D176" s="112"/>
      <c r="E176" s="113"/>
      <c r="F176" s="322"/>
    </row>
    <row r="177" spans="1:6" ht="12.75" customHeight="1" x14ac:dyDescent="0.2">
      <c r="A177" s="114" t="s">
        <v>96</v>
      </c>
      <c r="B177" s="115"/>
      <c r="C177" s="115"/>
      <c r="D177" s="114" t="s">
        <v>25</v>
      </c>
      <c r="E177" s="115"/>
      <c r="F177" s="323"/>
    </row>
    <row r="178" spans="1:6" ht="12.75" customHeight="1" x14ac:dyDescent="0.2">
      <c r="A178" s="116"/>
      <c r="B178" s="116"/>
      <c r="C178" s="116"/>
      <c r="D178" s="116"/>
      <c r="E178" s="116"/>
      <c r="F178" s="125"/>
    </row>
    <row r="179" spans="1:6" s="99" customFormat="1" ht="12.75" customHeight="1" x14ac:dyDescent="0.2">
      <c r="A179" s="114" t="s">
        <v>26</v>
      </c>
      <c r="B179" s="115"/>
      <c r="C179" s="115"/>
      <c r="D179" s="114" t="s">
        <v>25</v>
      </c>
      <c r="E179" s="115"/>
      <c r="F179" s="323"/>
    </row>
    <row r="180" spans="1:6" s="97" customFormat="1" ht="15" customHeight="1" x14ac:dyDescent="0.2">
      <c r="A180" s="324" t="s">
        <v>90</v>
      </c>
      <c r="B180" s="116"/>
      <c r="C180" s="116"/>
      <c r="D180" s="116"/>
      <c r="E180" s="116"/>
      <c r="F180" s="325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7" type="noConversion"/>
  <pageMargins left="0.25" right="0.25" top="0.25" bottom="0.25" header="0" footer="0"/>
  <pageSetup orientation="portrait" blackAndWhite="1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3"/>
  <sheetViews>
    <sheetView showGridLines="0" view="pageBreakPreview" zoomScaleNormal="100" zoomScaleSheetLayoutView="100" workbookViewId="0">
      <selection activeCell="B3" sqref="B3"/>
    </sheetView>
  </sheetViews>
  <sheetFormatPr defaultColWidth="9.140625" defaultRowHeight="11.25" x14ac:dyDescent="0.2"/>
  <cols>
    <col min="1" max="1" width="3.140625" style="130" customWidth="1"/>
    <col min="2" max="2" width="36.85546875" style="130" customWidth="1"/>
    <col min="3" max="3" width="7.42578125" style="130" customWidth="1"/>
    <col min="4" max="4" width="4.7109375" style="130" customWidth="1"/>
    <col min="5" max="5" width="12.140625" style="130" customWidth="1"/>
    <col min="6" max="6" width="6.28515625" style="130" customWidth="1"/>
    <col min="7" max="7" width="6.85546875" style="130" customWidth="1"/>
    <col min="8" max="8" width="6.5703125" style="130" customWidth="1"/>
    <col min="9" max="9" width="4.7109375" style="130" customWidth="1"/>
    <col min="10" max="10" width="11.28515625" style="130" customWidth="1"/>
    <col min="11" max="11" width="12.28515625" style="130" customWidth="1"/>
    <col min="12" max="16384" width="9.140625" style="130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482" t="s">
        <v>15</v>
      </c>
      <c r="J1" s="482"/>
      <c r="K1" s="48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FINAL PAYMENT ESTIMATE</v>
      </c>
      <c r="B2" s="11"/>
      <c r="C2" s="11"/>
      <c r="D2" s="11"/>
      <c r="E2" s="11"/>
      <c r="F2" s="11"/>
      <c r="G2" s="12"/>
      <c r="H2" s="310"/>
      <c r="I2" s="15"/>
      <c r="J2" s="357"/>
      <c r="K2" s="357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11" t="s">
        <v>146</v>
      </c>
      <c r="C3" s="12"/>
      <c r="D3" s="12"/>
      <c r="E3" s="12"/>
      <c r="F3" s="12"/>
      <c r="G3" s="12"/>
      <c r="H3" s="12"/>
      <c r="I3" s="303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89" t="str">
        <f>CONCATENATE("Payable to: ",'Tabulation of Bids'!G1)</f>
        <v>Payable to: ROCK ROAD CO.</v>
      </c>
      <c r="C4" s="92" t="s">
        <v>147</v>
      </c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89" t="str">
        <f>CONCATENATE("Address: ",'Tabulation of Bids'!G2," ",'Tabulation of Bids'!G3)</f>
        <v>Address: JANESVILLE, IL BID BOND</v>
      </c>
      <c r="C5" s="12"/>
      <c r="D5" s="12"/>
      <c r="E5" s="12"/>
      <c r="F5" s="12"/>
      <c r="G5" s="12"/>
      <c r="H5" s="14" t="s">
        <v>32</v>
      </c>
      <c r="I5" s="483" t="str">
        <f>'Tabulation of Bids'!$A$3</f>
        <v>Bid On: City-Wide Street Repairs Group No. 1 - 2025 (Arterials)</v>
      </c>
      <c r="J5" s="483"/>
      <c r="K5" s="48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2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29" customFormat="1" ht="20.45" customHeight="1" x14ac:dyDescent="0.2">
      <c r="A8" s="293">
        <f>IF(ISBLANK('Tabulation of Bids'!A6),"",'Tabulation of Bids'!A6)</f>
        <v>1</v>
      </c>
      <c r="B8" s="294" t="str">
        <f>IF(ISBLANK('Tabulation of Bids'!B6),"",'Tabulation of Bids'!B6)</f>
        <v>Earth Excavation</v>
      </c>
      <c r="C8" s="295">
        <f>IF('Tabulation of Bids'!D6=0,"",'Tabulation of Bids'!D6)</f>
        <v>250</v>
      </c>
      <c r="D8" s="296" t="str">
        <f>IF(ISBLANK('Tabulation of Bids'!C6),"",'Tabulation of Bids'!C6)</f>
        <v>C.Y.</v>
      </c>
      <c r="E8" s="257">
        <f>IF(J8 = "","",J8*C8)</f>
        <v>18750</v>
      </c>
      <c r="F8" s="258" t="str">
        <f t="shared" ref="F8:F31" si="0">IF((H8&gt;C8),H8-C8,"")</f>
        <v/>
      </c>
      <c r="G8" s="288">
        <f>IF($K$52="BLR 6303",IF(C8&gt;H8,C8-H8,""),"")</f>
        <v>250</v>
      </c>
      <c r="H8" s="166"/>
      <c r="I8" s="135" t="str">
        <f>IF(ISBLANK(H8),"",D8)</f>
        <v/>
      </c>
      <c r="J8" s="133">
        <f>IF(ISBLANK('Tabulation of Bids'!G6),"",'Tabulation of Bids'!G6)</f>
        <v>75</v>
      </c>
      <c r="K8" s="133" t="str">
        <f>IF(ISBLANK(H8),"",H8*J8)</f>
        <v/>
      </c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</row>
    <row r="9" spans="1:31" s="129" customFormat="1" ht="20.45" customHeight="1" x14ac:dyDescent="0.2">
      <c r="A9" s="297">
        <f>IF(ISBLANK('Tabulation of Bids'!A7),"",'Tabulation of Bids'!A7)</f>
        <v>2</v>
      </c>
      <c r="B9" s="298" t="str">
        <f>IF(ISBLANK('Tabulation of Bids'!B7),"",'Tabulation of Bids'!B7)</f>
        <v>Parkway Restoration</v>
      </c>
      <c r="C9" s="295">
        <f>IF('Tabulation of Bids'!D7=0,"",'Tabulation of Bids'!D7)</f>
        <v>1</v>
      </c>
      <c r="D9" s="299" t="str">
        <f>IF(ISBLANK('Tabulation of Bids'!C7),"",'Tabulation of Bids'!C7)</f>
        <v>Lsum</v>
      </c>
      <c r="E9" s="261">
        <f t="shared" ref="E9:E31" si="1">IF(J9 = "","",J9*C9)</f>
        <v>183139.6</v>
      </c>
      <c r="F9" s="262" t="str">
        <f t="shared" si="0"/>
        <v/>
      </c>
      <c r="G9" s="288">
        <f t="shared" ref="G9:G31" si="2">IF($K$52="BLR 6303",IF(C9&gt;H9,C9-H9,""),"")</f>
        <v>1</v>
      </c>
      <c r="H9" s="166"/>
      <c r="I9" s="135" t="str">
        <f t="shared" ref="I9:I31" si="3">IF(ISBLANK(H9),"",D9)</f>
        <v/>
      </c>
      <c r="J9" s="133">
        <f>IF(ISBLANK('Tabulation of Bids'!G7),"",'Tabulation of Bids'!G7)</f>
        <v>183139.6</v>
      </c>
      <c r="K9" s="133" t="str">
        <f t="shared" ref="K9:K31" si="4">IF(ISBLANK(H9),"",H9*J9)</f>
        <v/>
      </c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</row>
    <row r="10" spans="1:31" s="129" customFormat="1" ht="20.45" customHeight="1" x14ac:dyDescent="0.2">
      <c r="A10" s="297">
        <f>IF(ISBLANK('Tabulation of Bids'!A8),"",'Tabulation of Bids'!A8)</f>
        <v>3</v>
      </c>
      <c r="B10" s="298" t="str">
        <f>IF(ISBLANK('Tabulation of Bids'!B8),"",'Tabulation of Bids'!B8)</f>
        <v>Inlet and Pipe Protection</v>
      </c>
      <c r="C10" s="295">
        <f>IF('Tabulation of Bids'!D8=0,"",'Tabulation of Bids'!D8)</f>
        <v>145</v>
      </c>
      <c r="D10" s="299" t="str">
        <f>IF(ISBLANK('Tabulation of Bids'!C8),"",'Tabulation of Bids'!C8)</f>
        <v>Each</v>
      </c>
      <c r="E10" s="261">
        <f t="shared" si="1"/>
        <v>1.45</v>
      </c>
      <c r="F10" s="262" t="str">
        <f t="shared" si="0"/>
        <v/>
      </c>
      <c r="G10" s="288">
        <f t="shared" si="2"/>
        <v>110</v>
      </c>
      <c r="H10" s="166">
        <v>35</v>
      </c>
      <c r="I10" s="135" t="str">
        <f t="shared" si="3"/>
        <v>Each</v>
      </c>
      <c r="J10" s="133">
        <f>IF(ISBLANK('Tabulation of Bids'!G8),"",'Tabulation of Bids'!G8)</f>
        <v>0.01</v>
      </c>
      <c r="K10" s="133">
        <f t="shared" si="4"/>
        <v>0.35000000000000003</v>
      </c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</row>
    <row r="11" spans="1:31" s="129" customFormat="1" ht="20.45" customHeight="1" x14ac:dyDescent="0.2">
      <c r="A11" s="297">
        <f>IF(ISBLANK('Tabulation of Bids'!A9),"",'Tabulation of Bids'!A9)</f>
        <v>4</v>
      </c>
      <c r="B11" s="298" t="str">
        <f>IF(ISBLANK('Tabulation of Bids'!B9),"",'Tabulation of Bids'!B9)</f>
        <v>Aggregate Base Repair, 10"</v>
      </c>
      <c r="C11" s="295">
        <f>IF('Tabulation of Bids'!D9=0,"",'Tabulation of Bids'!D9)</f>
        <v>897</v>
      </c>
      <c r="D11" s="299" t="str">
        <f>IF(ISBLANK('Tabulation of Bids'!C9),"",'Tabulation of Bids'!C9)</f>
        <v>S.Y.</v>
      </c>
      <c r="E11" s="261">
        <f t="shared" si="1"/>
        <v>8.9700000000000006</v>
      </c>
      <c r="F11" s="262" t="str">
        <f t="shared" si="0"/>
        <v/>
      </c>
      <c r="G11" s="288">
        <f t="shared" si="2"/>
        <v>897</v>
      </c>
      <c r="H11" s="166"/>
      <c r="I11" s="135" t="str">
        <f t="shared" si="3"/>
        <v/>
      </c>
      <c r="J11" s="133">
        <f>IF(ISBLANK('Tabulation of Bids'!G9),"",'Tabulation of Bids'!G9)</f>
        <v>0.01</v>
      </c>
      <c r="K11" s="133" t="str">
        <f t="shared" si="4"/>
        <v/>
      </c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</row>
    <row r="12" spans="1:31" s="129" customFormat="1" ht="20.45" customHeight="1" x14ac:dyDescent="0.2">
      <c r="A12" s="297">
        <f>IF(ISBLANK('Tabulation of Bids'!A10),"",'Tabulation of Bids'!A10)</f>
        <v>5</v>
      </c>
      <c r="B12" s="298" t="str">
        <f>IF(ISBLANK('Tabulation of Bids'!B10),"",'Tabulation of Bids'!B10)</f>
        <v>Bituminous Materials (Prime Coat)</v>
      </c>
      <c r="C12" s="295">
        <f>IF('Tabulation of Bids'!D10=0,"",'Tabulation of Bids'!D10)</f>
        <v>21235</v>
      </c>
      <c r="D12" s="299" t="str">
        <f>IF(ISBLANK('Tabulation of Bids'!C10),"",'Tabulation of Bids'!C10)</f>
        <v>Gal</v>
      </c>
      <c r="E12" s="261">
        <f t="shared" si="1"/>
        <v>65191.45</v>
      </c>
      <c r="F12" s="262" t="str">
        <f t="shared" si="0"/>
        <v/>
      </c>
      <c r="G12" s="288">
        <f t="shared" si="2"/>
        <v>21235</v>
      </c>
      <c r="H12" s="166"/>
      <c r="I12" s="135" t="str">
        <f t="shared" si="3"/>
        <v/>
      </c>
      <c r="J12" s="133">
        <f>IF(ISBLANK('Tabulation of Bids'!G10),"",'Tabulation of Bids'!G10)</f>
        <v>3.07</v>
      </c>
      <c r="K12" s="133" t="str">
        <f t="shared" si="4"/>
        <v/>
      </c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</row>
    <row r="13" spans="1:31" s="129" customFormat="1" ht="20.45" customHeight="1" x14ac:dyDescent="0.2">
      <c r="A13" s="297">
        <f>IF(ISBLANK('Tabulation of Bids'!A11),"",'Tabulation of Bids'!A11)</f>
        <v>6</v>
      </c>
      <c r="B13" s="298" t="str">
        <f>IF(ISBLANK('Tabulation of Bids'!B11),"",'Tabulation of Bids'!B11)</f>
        <v>Aggregate (Prime Coat)</v>
      </c>
      <c r="C13" s="295">
        <f>IF('Tabulation of Bids'!D11=0,"",'Tabulation of Bids'!D11)</f>
        <v>2123</v>
      </c>
      <c r="D13" s="299" t="str">
        <f>IF(ISBLANK('Tabulation of Bids'!C11),"",'Tabulation of Bids'!C11)</f>
        <v>Tons</v>
      </c>
      <c r="E13" s="261">
        <f t="shared" si="1"/>
        <v>21.23</v>
      </c>
      <c r="F13" s="262" t="str">
        <f t="shared" si="0"/>
        <v/>
      </c>
      <c r="G13" s="288">
        <f t="shared" si="2"/>
        <v>2123</v>
      </c>
      <c r="H13" s="166"/>
      <c r="I13" s="135" t="str">
        <f t="shared" si="3"/>
        <v/>
      </c>
      <c r="J13" s="133">
        <f>IF(ISBLANK('Tabulation of Bids'!G11),"",'Tabulation of Bids'!G11)</f>
        <v>0.01</v>
      </c>
      <c r="K13" s="133" t="str">
        <f t="shared" si="4"/>
        <v/>
      </c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</row>
    <row r="14" spans="1:31" s="129" customFormat="1" ht="20.45" customHeight="1" x14ac:dyDescent="0.2">
      <c r="A14" s="297">
        <f>IF(ISBLANK('Tabulation of Bids'!A12),"",'Tabulation of Bids'!A12)</f>
        <v>7</v>
      </c>
      <c r="B14" s="298" t="str">
        <f>IF(ISBLANK('Tabulation of Bids'!B12),"",'Tabulation of Bids'!B12)</f>
        <v>Hot-Mix Asphalt Binder Course, IL-9.5, N70, 1.25</v>
      </c>
      <c r="C14" s="295">
        <f>IF('Tabulation of Bids'!D12=0,"",'Tabulation of Bids'!D12)</f>
        <v>10300</v>
      </c>
      <c r="D14" s="299" t="str">
        <f>IF(ISBLANK('Tabulation of Bids'!C12),"",'Tabulation of Bids'!C12)</f>
        <v>Tons</v>
      </c>
      <c r="E14" s="261">
        <f t="shared" si="1"/>
        <v>857578</v>
      </c>
      <c r="F14" s="262" t="str">
        <f t="shared" si="0"/>
        <v/>
      </c>
      <c r="G14" s="288">
        <f t="shared" si="2"/>
        <v>10300</v>
      </c>
      <c r="H14" s="166"/>
      <c r="I14" s="135" t="str">
        <f t="shared" si="3"/>
        <v/>
      </c>
      <c r="J14" s="133">
        <f>IF(ISBLANK('Tabulation of Bids'!G12),"",'Tabulation of Bids'!G12)</f>
        <v>83.26</v>
      </c>
      <c r="K14" s="133" t="str">
        <f t="shared" si="4"/>
        <v/>
      </c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</row>
    <row r="15" spans="1:31" s="129" customFormat="1" ht="20.45" customHeight="1" x14ac:dyDescent="0.2">
      <c r="A15" s="297">
        <f>IF(ISBLANK('Tabulation of Bids'!A13),"",'Tabulation of Bids'!A13)</f>
        <v>8</v>
      </c>
      <c r="B15" s="298" t="str">
        <f>IF(ISBLANK('Tabulation of Bids'!B13),"",'Tabulation of Bids'!B13)</f>
        <v>Hot-Mix Asphalt Binder Course, IL-19.0, N70, 2.5"</v>
      </c>
      <c r="C15" s="295">
        <f>IF('Tabulation of Bids'!D13=0,"",'Tabulation of Bids'!D13)</f>
        <v>12450</v>
      </c>
      <c r="D15" s="299" t="str">
        <f>IF(ISBLANK('Tabulation of Bids'!C13),"",'Tabulation of Bids'!C13)</f>
        <v>Tons</v>
      </c>
      <c r="E15" s="261">
        <f t="shared" si="1"/>
        <v>1030362.0000000001</v>
      </c>
      <c r="F15" s="262" t="str">
        <f t="shared" si="0"/>
        <v/>
      </c>
      <c r="G15" s="288">
        <f t="shared" si="2"/>
        <v>12450</v>
      </c>
      <c r="H15" s="166"/>
      <c r="I15" s="135" t="str">
        <f t="shared" si="3"/>
        <v/>
      </c>
      <c r="J15" s="133">
        <f>IF(ISBLANK('Tabulation of Bids'!G13),"",'Tabulation of Bids'!G13)</f>
        <v>82.76</v>
      </c>
      <c r="K15" s="133" t="str">
        <f t="shared" si="4"/>
        <v/>
      </c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</row>
    <row r="16" spans="1:31" s="129" customFormat="1" ht="20.45" customHeight="1" x14ac:dyDescent="0.2">
      <c r="A16" s="297">
        <f>IF(ISBLANK('Tabulation of Bids'!A14),"",'Tabulation of Bids'!A14)</f>
        <v>9</v>
      </c>
      <c r="B16" s="298" t="str">
        <f>IF(ISBLANK('Tabulation of Bids'!B14),"",'Tabulation of Bids'!B14)</f>
        <v>Hot-Mix Asphalt Surface Course, Mix "D", N70, 2"</v>
      </c>
      <c r="C16" s="295">
        <f>IF('Tabulation of Bids'!D14=0,"",'Tabulation of Bids'!D14)</f>
        <v>25250</v>
      </c>
      <c r="D16" s="299" t="str">
        <f>IF(ISBLANK('Tabulation of Bids'!C14),"",'Tabulation of Bids'!C14)</f>
        <v>Tons</v>
      </c>
      <c r="E16" s="261">
        <f t="shared" si="1"/>
        <v>2126807.5</v>
      </c>
      <c r="F16" s="262" t="str">
        <f t="shared" si="0"/>
        <v/>
      </c>
      <c r="G16" s="288">
        <f t="shared" si="2"/>
        <v>25250</v>
      </c>
      <c r="H16" s="166"/>
      <c r="I16" s="135" t="str">
        <f t="shared" si="3"/>
        <v/>
      </c>
      <c r="J16" s="133">
        <f>IF(ISBLANK('Tabulation of Bids'!G14),"",'Tabulation of Bids'!G14)</f>
        <v>84.23</v>
      </c>
      <c r="K16" s="133" t="str">
        <f t="shared" si="4"/>
        <v/>
      </c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</row>
    <row r="17" spans="1:31" s="129" customFormat="1" ht="20.45" customHeight="1" x14ac:dyDescent="0.2">
      <c r="A17" s="297">
        <f>IF(ISBLANK('Tabulation of Bids'!A15),"",'Tabulation of Bids'!A15)</f>
        <v>10</v>
      </c>
      <c r="B17" s="298" t="str">
        <f>IF(ISBLANK('Tabulation of Bids'!B15),"",'Tabulation of Bids'!B15)</f>
        <v>Pot Hole Patching</v>
      </c>
      <c r="C17" s="295">
        <f>IF('Tabulation of Bids'!D15=0,"",'Tabulation of Bids'!D15)</f>
        <v>1600</v>
      </c>
      <c r="D17" s="299" t="str">
        <f>IF(ISBLANK('Tabulation of Bids'!C15),"",'Tabulation of Bids'!C15)</f>
        <v>Tons</v>
      </c>
      <c r="E17" s="261">
        <f t="shared" si="1"/>
        <v>200000</v>
      </c>
      <c r="F17" s="262" t="str">
        <f t="shared" si="0"/>
        <v/>
      </c>
      <c r="G17" s="288">
        <f t="shared" si="2"/>
        <v>200</v>
      </c>
      <c r="H17" s="166">
        <v>1400</v>
      </c>
      <c r="I17" s="135" t="str">
        <f t="shared" si="3"/>
        <v>Tons</v>
      </c>
      <c r="J17" s="133">
        <f>IF(ISBLANK('Tabulation of Bids'!G15),"",'Tabulation of Bids'!G15)</f>
        <v>125</v>
      </c>
      <c r="K17" s="133">
        <f t="shared" si="4"/>
        <v>175000</v>
      </c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</row>
    <row r="18" spans="1:31" s="129" customFormat="1" ht="20.45" customHeight="1" x14ac:dyDescent="0.2">
      <c r="A18" s="297">
        <f>IF(ISBLANK('Tabulation of Bids'!A16),"",'Tabulation of Bids'!A16)</f>
        <v>11</v>
      </c>
      <c r="B18" s="298" t="str">
        <f>IF(ISBLANK('Tabulation of Bids'!B16),"",'Tabulation of Bids'!B16)</f>
        <v>Pavement Fabric</v>
      </c>
      <c r="C18" s="295">
        <f>IF('Tabulation of Bids'!D16=0,"",'Tabulation of Bids'!D16)</f>
        <v>122000</v>
      </c>
      <c r="D18" s="299" t="str">
        <f>IF(ISBLANK('Tabulation of Bids'!C16),"",'Tabulation of Bids'!C16)</f>
        <v>S.Y.</v>
      </c>
      <c r="E18" s="261">
        <f t="shared" si="1"/>
        <v>769820</v>
      </c>
      <c r="F18" s="262" t="str">
        <f t="shared" si="0"/>
        <v/>
      </c>
      <c r="G18" s="288">
        <f t="shared" si="2"/>
        <v>122000</v>
      </c>
      <c r="H18" s="166"/>
      <c r="I18" s="135" t="str">
        <f t="shared" si="3"/>
        <v/>
      </c>
      <c r="J18" s="133">
        <f>IF(ISBLANK('Tabulation of Bids'!G16),"",'Tabulation of Bids'!G16)</f>
        <v>6.31</v>
      </c>
      <c r="K18" s="133" t="str">
        <f t="shared" si="4"/>
        <v/>
      </c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</row>
    <row r="19" spans="1:31" s="129" customFormat="1" ht="20.45" customHeight="1" x14ac:dyDescent="0.2">
      <c r="A19" s="297">
        <f>IF(ISBLANK('Tabulation of Bids'!A17),"",'Tabulation of Bids'!A17)</f>
        <v>12</v>
      </c>
      <c r="B19" s="298" t="str">
        <f>IF(ISBLANK('Tabulation of Bids'!B17),"",'Tabulation of Bids'!B17)</f>
        <v>P.C.C. Approach Pavement, 6"</v>
      </c>
      <c r="C19" s="295">
        <f>IF('Tabulation of Bids'!D17=0,"",'Tabulation of Bids'!D17)</f>
        <v>884</v>
      </c>
      <c r="D19" s="299" t="str">
        <f>IF(ISBLANK('Tabulation of Bids'!C17),"",'Tabulation of Bids'!C17)</f>
        <v>S.Y.</v>
      </c>
      <c r="E19" s="261">
        <f t="shared" si="1"/>
        <v>75140</v>
      </c>
      <c r="F19" s="262" t="str">
        <f t="shared" si="0"/>
        <v/>
      </c>
      <c r="G19" s="288">
        <f t="shared" si="2"/>
        <v>884</v>
      </c>
      <c r="H19" s="166"/>
      <c r="I19" s="135" t="str">
        <f t="shared" si="3"/>
        <v/>
      </c>
      <c r="J19" s="133">
        <f>IF(ISBLANK('Tabulation of Bids'!G17),"",'Tabulation of Bids'!G17)</f>
        <v>85</v>
      </c>
      <c r="K19" s="133" t="str">
        <f t="shared" si="4"/>
        <v/>
      </c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</row>
    <row r="20" spans="1:31" s="129" customFormat="1" ht="20.45" customHeight="1" x14ac:dyDescent="0.2">
      <c r="A20" s="297">
        <f>IF(ISBLANK('Tabulation of Bids'!A18),"",'Tabulation of Bids'!A18)</f>
        <v>13</v>
      </c>
      <c r="B20" s="298" t="str">
        <f>IF(ISBLANK('Tabulation of Bids'!B18),"",'Tabulation of Bids'!B18)</f>
        <v>P.C.C. Approach Pavement, 8"</v>
      </c>
      <c r="C20" s="295">
        <f>IF('Tabulation of Bids'!D18=0,"",'Tabulation of Bids'!D18)</f>
        <v>678</v>
      </c>
      <c r="D20" s="299" t="str">
        <f>IF(ISBLANK('Tabulation of Bids'!C18),"",'Tabulation of Bids'!C18)</f>
        <v>S.Y.</v>
      </c>
      <c r="E20" s="261">
        <f t="shared" si="1"/>
        <v>64410</v>
      </c>
      <c r="F20" s="262">
        <f t="shared" si="0"/>
        <v>1352</v>
      </c>
      <c r="G20" s="288" t="str">
        <f t="shared" si="2"/>
        <v/>
      </c>
      <c r="H20" s="166">
        <v>2030</v>
      </c>
      <c r="I20" s="135" t="str">
        <f t="shared" si="3"/>
        <v>S.Y.</v>
      </c>
      <c r="J20" s="133">
        <f>IF(ISBLANK('Tabulation of Bids'!G18),"",'Tabulation of Bids'!G18)</f>
        <v>95</v>
      </c>
      <c r="K20" s="133">
        <f t="shared" si="4"/>
        <v>192850</v>
      </c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</row>
    <row r="21" spans="1:31" s="129" customFormat="1" ht="20.45" customHeight="1" x14ac:dyDescent="0.2">
      <c r="A21" s="297">
        <f>IF(ISBLANK('Tabulation of Bids'!A19),"",'Tabulation of Bids'!A19)</f>
        <v>14</v>
      </c>
      <c r="B21" s="298" t="str">
        <f>IF(ISBLANK('Tabulation of Bids'!B19),"",'Tabulation of Bids'!B19)</f>
        <v>P.C.C. Sidewalk, 4"</v>
      </c>
      <c r="C21" s="295">
        <f>IF('Tabulation of Bids'!D19=0,"",'Tabulation of Bids'!D19)</f>
        <v>33050</v>
      </c>
      <c r="D21" s="299" t="str">
        <f>IF(ISBLANK('Tabulation of Bids'!C19),"",'Tabulation of Bids'!C19)</f>
        <v>S.F.</v>
      </c>
      <c r="E21" s="261">
        <f t="shared" si="1"/>
        <v>280925</v>
      </c>
      <c r="F21" s="262" t="str">
        <f t="shared" si="0"/>
        <v/>
      </c>
      <c r="G21" s="288">
        <f t="shared" si="2"/>
        <v>33050</v>
      </c>
      <c r="H21" s="166"/>
      <c r="I21" s="135" t="str">
        <f t="shared" si="3"/>
        <v/>
      </c>
      <c r="J21" s="133">
        <f>IF(ISBLANK('Tabulation of Bids'!G19),"",'Tabulation of Bids'!G19)</f>
        <v>8.5</v>
      </c>
      <c r="K21" s="133" t="str">
        <f t="shared" si="4"/>
        <v/>
      </c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</row>
    <row r="22" spans="1:31" s="129" customFormat="1" ht="20.45" customHeight="1" x14ac:dyDescent="0.2">
      <c r="A22" s="297">
        <f>IF(ISBLANK('Tabulation of Bids'!A20),"",'Tabulation of Bids'!A20)</f>
        <v>15</v>
      </c>
      <c r="B22" s="298" t="str">
        <f>IF(ISBLANK('Tabulation of Bids'!B20),"",'Tabulation of Bids'!B20)</f>
        <v>Detectable Warnings, ADA Ramps</v>
      </c>
      <c r="C22" s="295">
        <f>IF('Tabulation of Bids'!D20=0,"",'Tabulation of Bids'!D20)</f>
        <v>670</v>
      </c>
      <c r="D22" s="299" t="str">
        <f>IF(ISBLANK('Tabulation of Bids'!C20),"",'Tabulation of Bids'!C20)</f>
        <v>S.F.</v>
      </c>
      <c r="E22" s="261">
        <f t="shared" si="1"/>
        <v>16750</v>
      </c>
      <c r="F22" s="262" t="str">
        <f t="shared" si="0"/>
        <v/>
      </c>
      <c r="G22" s="288">
        <f t="shared" si="2"/>
        <v>378</v>
      </c>
      <c r="H22" s="166">
        <v>292</v>
      </c>
      <c r="I22" s="135" t="str">
        <f t="shared" si="3"/>
        <v>S.F.</v>
      </c>
      <c r="J22" s="133">
        <f>IF(ISBLANK('Tabulation of Bids'!G20),"",'Tabulation of Bids'!G20)</f>
        <v>25</v>
      </c>
      <c r="K22" s="133">
        <f t="shared" si="4"/>
        <v>7300</v>
      </c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</row>
    <row r="23" spans="1:31" s="129" customFormat="1" ht="20.45" customHeight="1" x14ac:dyDescent="0.2">
      <c r="A23" s="297">
        <f>IF(ISBLANK('Tabulation of Bids'!A21),"",'Tabulation of Bids'!A21)</f>
        <v>16</v>
      </c>
      <c r="B23" s="298" t="str">
        <f>IF(ISBLANK('Tabulation of Bids'!B21),"",'Tabulation of Bids'!B21)</f>
        <v>Class B Patch, Type II, 10"</v>
      </c>
      <c r="C23" s="295">
        <f>IF('Tabulation of Bids'!D21=0,"",'Tabulation of Bids'!D21)</f>
        <v>80</v>
      </c>
      <c r="D23" s="299" t="str">
        <f>IF(ISBLANK('Tabulation of Bids'!C21),"",'Tabulation of Bids'!C21)</f>
        <v>S.Y.</v>
      </c>
      <c r="E23" s="261">
        <f t="shared" si="1"/>
        <v>18000</v>
      </c>
      <c r="F23" s="262" t="str">
        <f t="shared" si="0"/>
        <v/>
      </c>
      <c r="G23" s="288">
        <f t="shared" si="2"/>
        <v>80</v>
      </c>
      <c r="H23" s="166"/>
      <c r="I23" s="135" t="str">
        <f t="shared" si="3"/>
        <v/>
      </c>
      <c r="J23" s="133">
        <f>IF(ISBLANK('Tabulation of Bids'!G21),"",'Tabulation of Bids'!G21)</f>
        <v>225</v>
      </c>
      <c r="K23" s="133" t="str">
        <f t="shared" si="4"/>
        <v/>
      </c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</row>
    <row r="24" spans="1:31" s="129" customFormat="1" ht="20.45" customHeight="1" x14ac:dyDescent="0.2">
      <c r="A24" s="297">
        <f>IF(ISBLANK('Tabulation of Bids'!A22),"",'Tabulation of Bids'!A22)</f>
        <v>17</v>
      </c>
      <c r="B24" s="298" t="str">
        <f>IF(ISBLANK('Tabulation of Bids'!B22),"",'Tabulation of Bids'!B22)</f>
        <v>Class B Patch, Type III, 10"</v>
      </c>
      <c r="C24" s="295">
        <f>IF('Tabulation of Bids'!D22=0,"",'Tabulation of Bids'!D22)</f>
        <v>430</v>
      </c>
      <c r="D24" s="299" t="str">
        <f>IF(ISBLANK('Tabulation of Bids'!C22),"",'Tabulation of Bids'!C22)</f>
        <v>S.Y.</v>
      </c>
      <c r="E24" s="261">
        <f t="shared" si="1"/>
        <v>86000</v>
      </c>
      <c r="F24" s="262">
        <f t="shared" si="0"/>
        <v>14664</v>
      </c>
      <c r="G24" s="288" t="str">
        <f t="shared" si="2"/>
        <v/>
      </c>
      <c r="H24" s="166">
        <v>15094</v>
      </c>
      <c r="I24" s="135" t="str">
        <f t="shared" si="3"/>
        <v>S.Y.</v>
      </c>
      <c r="J24" s="133">
        <f>IF(ISBLANK('Tabulation of Bids'!G22),"",'Tabulation of Bids'!G22)</f>
        <v>200</v>
      </c>
      <c r="K24" s="133">
        <f t="shared" si="4"/>
        <v>3018800</v>
      </c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</row>
    <row r="25" spans="1:31" s="129" customFormat="1" ht="20.45" customHeight="1" x14ac:dyDescent="0.2">
      <c r="A25" s="297">
        <f>IF(ISBLANK('Tabulation of Bids'!A23),"",'Tabulation of Bids'!A23)</f>
        <v>18</v>
      </c>
      <c r="B25" s="298" t="str">
        <f>IF(ISBLANK('Tabulation of Bids'!B23),"",'Tabulation of Bids'!B23)</f>
        <v>Class B Patch, Type IV, 10"</v>
      </c>
      <c r="C25" s="295">
        <f>IF('Tabulation of Bids'!D23=0,"",'Tabulation of Bids'!D23)</f>
        <v>1476</v>
      </c>
      <c r="D25" s="299" t="str">
        <f>IF(ISBLANK('Tabulation of Bids'!C23),"",'Tabulation of Bids'!C23)</f>
        <v>S.Y.</v>
      </c>
      <c r="E25" s="261">
        <f t="shared" si="1"/>
        <v>221400</v>
      </c>
      <c r="F25" s="262" t="str">
        <f t="shared" si="0"/>
        <v/>
      </c>
      <c r="G25" s="288">
        <f t="shared" si="2"/>
        <v>976</v>
      </c>
      <c r="H25" s="166">
        <v>500</v>
      </c>
      <c r="I25" s="135" t="str">
        <f t="shared" si="3"/>
        <v>S.Y.</v>
      </c>
      <c r="J25" s="133">
        <f>IF(ISBLANK('Tabulation of Bids'!G23),"",'Tabulation of Bids'!G23)</f>
        <v>150</v>
      </c>
      <c r="K25" s="133">
        <f t="shared" si="4"/>
        <v>75000</v>
      </c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</row>
    <row r="26" spans="1:31" s="129" customFormat="1" ht="20.45" customHeight="1" x14ac:dyDescent="0.2">
      <c r="A26" s="297">
        <f>IF(ISBLANK('Tabulation of Bids'!A24),"",'Tabulation of Bids'!A24)</f>
        <v>19</v>
      </c>
      <c r="B26" s="298" t="str">
        <f>IF(ISBLANK('Tabulation of Bids'!B24),"",'Tabulation of Bids'!B24)</f>
        <v>Dowel Bars</v>
      </c>
      <c r="C26" s="295">
        <f>IF('Tabulation of Bids'!D24=0,"",'Tabulation of Bids'!D24)</f>
        <v>1800</v>
      </c>
      <c r="D26" s="299" t="str">
        <f>IF(ISBLANK('Tabulation of Bids'!C24),"",'Tabulation of Bids'!C24)</f>
        <v>Each</v>
      </c>
      <c r="E26" s="261">
        <f t="shared" si="1"/>
        <v>12600</v>
      </c>
      <c r="F26" s="262" t="str">
        <f t="shared" si="0"/>
        <v/>
      </c>
      <c r="G26" s="288">
        <f t="shared" si="2"/>
        <v>302</v>
      </c>
      <c r="H26" s="166">
        <v>1498</v>
      </c>
      <c r="I26" s="135" t="str">
        <f t="shared" si="3"/>
        <v>Each</v>
      </c>
      <c r="J26" s="133">
        <f>IF(ISBLANK('Tabulation of Bids'!G24),"",'Tabulation of Bids'!G24)</f>
        <v>7</v>
      </c>
      <c r="K26" s="133">
        <f t="shared" si="4"/>
        <v>10486</v>
      </c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</row>
    <row r="27" spans="1:31" s="129" customFormat="1" ht="20.45" customHeight="1" x14ac:dyDescent="0.2">
      <c r="A27" s="297">
        <f>IF(ISBLANK('Tabulation of Bids'!A25),"",'Tabulation of Bids'!A25)</f>
        <v>20</v>
      </c>
      <c r="B27" s="298" t="str">
        <f>IF(ISBLANK('Tabulation of Bids'!B25),"",'Tabulation of Bids'!B25)</f>
        <v>No. 6 Transverse Tie Bars</v>
      </c>
      <c r="C27" s="295">
        <f>IF('Tabulation of Bids'!D25=0,"",'Tabulation of Bids'!D25)</f>
        <v>1800</v>
      </c>
      <c r="D27" s="299" t="str">
        <f>IF(ISBLANK('Tabulation of Bids'!C25),"",'Tabulation of Bids'!C25)</f>
        <v>Each</v>
      </c>
      <c r="E27" s="261">
        <f t="shared" si="1"/>
        <v>5400</v>
      </c>
      <c r="F27" s="262">
        <f t="shared" si="0"/>
        <v>13444</v>
      </c>
      <c r="G27" s="288" t="str">
        <f t="shared" si="2"/>
        <v/>
      </c>
      <c r="H27" s="166">
        <v>15244</v>
      </c>
      <c r="I27" s="135" t="str">
        <f t="shared" si="3"/>
        <v>Each</v>
      </c>
      <c r="J27" s="133">
        <f>IF(ISBLANK('Tabulation of Bids'!G25),"",'Tabulation of Bids'!G25)</f>
        <v>3</v>
      </c>
      <c r="K27" s="133">
        <f t="shared" si="4"/>
        <v>45732</v>
      </c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</row>
    <row r="28" spans="1:31" s="129" customFormat="1" ht="20.45" customHeight="1" x14ac:dyDescent="0.2">
      <c r="A28" s="297">
        <f>IF(ISBLANK('Tabulation of Bids'!A26),"",'Tabulation of Bids'!A26)</f>
        <v>21</v>
      </c>
      <c r="B28" s="298" t="str">
        <f>IF(ISBLANK('Tabulation of Bids'!B26),"",'Tabulation of Bids'!B26)</f>
        <v>Welded Wire Reinforcement</v>
      </c>
      <c r="C28" s="295">
        <f>IF('Tabulation of Bids'!D26=0,"",'Tabulation of Bids'!D26)</f>
        <v>1476</v>
      </c>
      <c r="D28" s="299" t="str">
        <f>IF(ISBLANK('Tabulation of Bids'!C26),"",'Tabulation of Bids'!C26)</f>
        <v>S.Y.</v>
      </c>
      <c r="E28" s="261">
        <f t="shared" si="1"/>
        <v>5904</v>
      </c>
      <c r="F28" s="262" t="str">
        <f t="shared" si="0"/>
        <v/>
      </c>
      <c r="G28" s="288">
        <f t="shared" si="2"/>
        <v>1184</v>
      </c>
      <c r="H28" s="166">
        <v>292</v>
      </c>
      <c r="I28" s="135" t="str">
        <f t="shared" si="3"/>
        <v>S.Y.</v>
      </c>
      <c r="J28" s="133">
        <f>IF(ISBLANK('Tabulation of Bids'!G26),"",'Tabulation of Bids'!G26)</f>
        <v>4</v>
      </c>
      <c r="K28" s="133">
        <f t="shared" si="4"/>
        <v>1168</v>
      </c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</row>
    <row r="29" spans="1:31" s="129" customFormat="1" ht="20.45" customHeight="1" x14ac:dyDescent="0.2">
      <c r="A29" s="297">
        <f>IF(ISBLANK('Tabulation of Bids'!A27),"",'Tabulation of Bids'!A27)</f>
        <v>22</v>
      </c>
      <c r="B29" s="298" t="str">
        <f>IF(ISBLANK('Tabulation of Bids'!B27),"",'Tabulation of Bids'!B27)</f>
        <v>Combination Curb and Gutter Removal</v>
      </c>
      <c r="C29" s="295">
        <f>IF('Tabulation of Bids'!D27=0,"",'Tabulation of Bids'!D27)</f>
        <v>31865</v>
      </c>
      <c r="D29" s="299" t="str">
        <f>IF(ISBLANK('Tabulation of Bids'!C27),"",'Tabulation of Bids'!C27)</f>
        <v>L.F.</v>
      </c>
      <c r="E29" s="261">
        <f t="shared" si="1"/>
        <v>286785</v>
      </c>
      <c r="F29" s="262" t="str">
        <f t="shared" si="0"/>
        <v/>
      </c>
      <c r="G29" s="288">
        <f t="shared" si="2"/>
        <v>31865</v>
      </c>
      <c r="H29" s="166"/>
      <c r="I29" s="135" t="str">
        <f t="shared" si="3"/>
        <v/>
      </c>
      <c r="J29" s="133">
        <f>IF(ISBLANK('Tabulation of Bids'!G27),"",'Tabulation of Bids'!G27)</f>
        <v>9</v>
      </c>
      <c r="K29" s="133" t="str">
        <f t="shared" si="4"/>
        <v/>
      </c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</row>
    <row r="30" spans="1:31" s="129" customFormat="1" ht="20.45" customHeight="1" x14ac:dyDescent="0.2">
      <c r="A30" s="297">
        <f>IF(ISBLANK('Tabulation of Bids'!A28),"",'Tabulation of Bids'!A28)</f>
        <v>23</v>
      </c>
      <c r="B30" s="298" t="str">
        <f>IF(ISBLANK('Tabulation of Bids'!B28),"",'Tabulation of Bids'!B28)</f>
        <v>Sidewalk Removal</v>
      </c>
      <c r="C30" s="295">
        <f>IF('Tabulation of Bids'!D28=0,"",'Tabulation of Bids'!D28)</f>
        <v>21450</v>
      </c>
      <c r="D30" s="299" t="str">
        <f>IF(ISBLANK('Tabulation of Bids'!C28),"",'Tabulation of Bids'!C28)</f>
        <v>S.F.</v>
      </c>
      <c r="E30" s="261">
        <f t="shared" si="1"/>
        <v>64350</v>
      </c>
      <c r="F30" s="262" t="str">
        <f t="shared" si="0"/>
        <v/>
      </c>
      <c r="G30" s="288">
        <f t="shared" si="2"/>
        <v>3245</v>
      </c>
      <c r="H30" s="166">
        <v>18205</v>
      </c>
      <c r="I30" s="135" t="str">
        <f t="shared" si="3"/>
        <v>S.F.</v>
      </c>
      <c r="J30" s="133">
        <f>IF(ISBLANK('Tabulation of Bids'!G28),"",'Tabulation of Bids'!G28)</f>
        <v>3</v>
      </c>
      <c r="K30" s="133">
        <f t="shared" si="4"/>
        <v>54615</v>
      </c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</row>
    <row r="31" spans="1:31" s="129" customFormat="1" ht="20.45" customHeight="1" thickBot="1" x14ac:dyDescent="0.25">
      <c r="A31" s="300">
        <f>IF(ISBLANK('Tabulation of Bids'!A29),"",'Tabulation of Bids'!A29)</f>
        <v>24</v>
      </c>
      <c r="B31" s="301" t="str">
        <f>IF(ISBLANK('Tabulation of Bids'!B29),"",'Tabulation of Bids'!B29)</f>
        <v>Approach Pavement Removal</v>
      </c>
      <c r="C31" s="295">
        <f>IF('Tabulation of Bids'!D29=0,"",'Tabulation of Bids'!D29)</f>
        <v>1562</v>
      </c>
      <c r="D31" s="302" t="str">
        <f>IF(ISBLANK('Tabulation of Bids'!C29),"",'Tabulation of Bids'!C29)</f>
        <v>S.Y.</v>
      </c>
      <c r="E31" s="263">
        <f t="shared" si="1"/>
        <v>39050</v>
      </c>
      <c r="F31" s="264" t="str">
        <f t="shared" si="0"/>
        <v/>
      </c>
      <c r="G31" s="288">
        <f t="shared" si="2"/>
        <v>849</v>
      </c>
      <c r="H31" s="166">
        <v>713</v>
      </c>
      <c r="I31" s="135" t="str">
        <f t="shared" si="3"/>
        <v>S.Y.</v>
      </c>
      <c r="J31" s="133">
        <f>IF(ISBLANK('Tabulation of Bids'!G29),"",'Tabulation of Bids'!G29)</f>
        <v>25</v>
      </c>
      <c r="K31" s="133">
        <f t="shared" si="4"/>
        <v>17825</v>
      </c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</row>
    <row r="32" spans="1:31" s="2" customFormat="1" ht="12" thickBot="1" x14ac:dyDescent="0.25">
      <c r="A32" s="131" t="str">
        <f>IF(A61="","Total","Sub Total")</f>
        <v>Sub Total</v>
      </c>
      <c r="B32" s="44"/>
      <c r="C32" s="45"/>
      <c r="D32" s="35"/>
      <c r="E32" s="230">
        <f>SUM(E8:E31)</f>
        <v>6428394.2000000002</v>
      </c>
      <c r="F32" s="26"/>
      <c r="G32" s="35"/>
      <c r="H32" s="45"/>
      <c r="I32" s="35"/>
      <c r="J32" s="25"/>
      <c r="K32" s="25">
        <f>IF(ISNUMBER(E32),SUM(K8:K31),"")</f>
        <v>3598776.35</v>
      </c>
      <c r="L32" s="3"/>
      <c r="M32" s="3"/>
      <c r="N32" s="12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3" t="s">
        <v>39</v>
      </c>
      <c r="B33" s="15"/>
      <c r="C33" s="27"/>
      <c r="D33" s="27"/>
      <c r="E33" s="27"/>
      <c r="F33" s="27"/>
      <c r="G33" s="27"/>
      <c r="H33" s="27"/>
      <c r="I33" s="27"/>
      <c r="J33" s="57" t="s">
        <v>38</v>
      </c>
      <c r="K33" s="39"/>
      <c r="L33" s="3"/>
      <c r="N33" s="12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6"/>
      <c r="B34" s="46"/>
      <c r="C34" s="28"/>
      <c r="D34" s="28"/>
      <c r="E34" s="28"/>
      <c r="F34" s="28"/>
      <c r="G34" s="28"/>
      <c r="H34" s="28"/>
      <c r="I34" s="28"/>
      <c r="J34" s="177"/>
      <c r="K34" s="40"/>
      <c r="L34" s="1"/>
      <c r="N34" s="128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6"/>
      <c r="B35" s="46"/>
      <c r="C35" s="28"/>
      <c r="D35" s="28"/>
      <c r="E35" s="28"/>
      <c r="F35" s="28"/>
      <c r="G35" s="28"/>
      <c r="H35" s="28"/>
      <c r="I35" s="28"/>
      <c r="J35" s="177"/>
      <c r="K35" s="40"/>
      <c r="L35" s="1"/>
      <c r="N35" s="128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6"/>
      <c r="B36" s="46"/>
      <c r="C36" s="28"/>
      <c r="D36" s="28"/>
      <c r="E36" s="28"/>
      <c r="F36" s="28"/>
      <c r="G36" s="28"/>
      <c r="H36" s="28"/>
      <c r="I36" s="28"/>
      <c r="J36" s="177"/>
      <c r="K36" s="40"/>
      <c r="L36" s="1"/>
      <c r="N36" s="128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6"/>
      <c r="B37" s="46"/>
      <c r="C37" s="28"/>
      <c r="D37" s="28"/>
      <c r="E37" s="28"/>
      <c r="F37" s="28"/>
      <c r="G37" s="28"/>
      <c r="H37" s="28"/>
      <c r="I37" s="28"/>
      <c r="J37" s="177"/>
      <c r="K37" s="40"/>
      <c r="L37" s="1"/>
      <c r="N37" s="128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6"/>
      <c r="B38" s="46"/>
      <c r="C38" s="28"/>
      <c r="D38" s="28"/>
      <c r="E38" s="28"/>
      <c r="F38" s="28"/>
      <c r="G38" s="28"/>
      <c r="H38" s="28"/>
      <c r="I38" s="28"/>
      <c r="J38" s="177"/>
      <c r="K38" s="40"/>
      <c r="L38" s="1"/>
      <c r="N38" s="128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1"/>
      <c r="B39" s="47"/>
      <c r="C39" s="29"/>
      <c r="D39" s="29"/>
      <c r="E39" s="29"/>
      <c r="F39" s="29"/>
      <c r="G39" s="29"/>
      <c r="H39" s="36"/>
      <c r="I39" s="36" t="s">
        <v>40</v>
      </c>
      <c r="J39" s="29"/>
      <c r="K39" s="269" t="str">
        <f>IF(ISNUMBER(K32),IF(SUM(J34:J38)=0,"",SUM(J34:J38)),"")</f>
        <v/>
      </c>
      <c r="L39" s="1"/>
      <c r="N39" s="128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2"/>
      <c r="B40" s="48"/>
      <c r="C40" s="30"/>
      <c r="D40" s="30"/>
      <c r="E40" s="30"/>
      <c r="F40" s="30"/>
      <c r="G40" s="30"/>
      <c r="H40" s="37"/>
      <c r="I40" s="37" t="s">
        <v>92</v>
      </c>
      <c r="J40" s="58"/>
      <c r="K40" s="274" t="str">
        <f>IF(A32="Sub Total","",SUM(K32:K39))</f>
        <v/>
      </c>
      <c r="L40" s="1"/>
      <c r="N40" s="128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2"/>
      <c r="B41" s="48"/>
      <c r="C41" s="30"/>
      <c r="D41" s="30"/>
      <c r="E41" s="30"/>
      <c r="F41" s="30"/>
      <c r="G41" s="30"/>
      <c r="H41" s="37"/>
      <c r="I41" s="37" t="s">
        <v>41</v>
      </c>
      <c r="J41" s="265"/>
      <c r="K41" s="275" t="str">
        <f>IF(ISNUMBER(K32),IF(ISNUMBER(J41),J41*K40,""),"")</f>
        <v/>
      </c>
      <c r="L41" s="1"/>
      <c r="N41" s="128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2"/>
      <c r="B42" s="48"/>
      <c r="C42" s="30"/>
      <c r="D42" s="30"/>
      <c r="E42" s="30"/>
      <c r="F42" s="30"/>
      <c r="G42" s="30"/>
      <c r="H42" s="37"/>
      <c r="I42" s="37" t="s">
        <v>42</v>
      </c>
      <c r="J42" s="59"/>
      <c r="K42" s="273" t="str">
        <f>IF(ISNUMBER(K41),K40-K41,K40)</f>
        <v/>
      </c>
      <c r="L42" s="1"/>
      <c r="N42" s="128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49" t="s">
        <v>43</v>
      </c>
      <c r="B43" s="49"/>
      <c r="C43" s="31"/>
      <c r="D43" s="31"/>
      <c r="E43" s="31"/>
      <c r="F43" s="31"/>
      <c r="G43" s="31"/>
      <c r="H43" s="31"/>
      <c r="I43" s="38"/>
      <c r="J43" s="266" t="s">
        <v>38</v>
      </c>
      <c r="K43" s="270"/>
      <c r="L43" s="1"/>
      <c r="N43" s="128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2"/>
      <c r="B44" s="50"/>
      <c r="C44" s="32"/>
      <c r="D44" s="32"/>
      <c r="E44" s="32"/>
      <c r="F44" s="32"/>
      <c r="G44" s="32"/>
      <c r="H44" s="32"/>
      <c r="I44" s="32"/>
      <c r="J44" s="267"/>
      <c r="K44" s="271"/>
      <c r="L44" s="1"/>
      <c r="N44" s="128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3"/>
      <c r="B45" s="51"/>
      <c r="C45" s="33"/>
      <c r="D45" s="33"/>
      <c r="E45" s="33"/>
      <c r="F45" s="33"/>
      <c r="G45" s="33"/>
      <c r="H45" s="33"/>
      <c r="I45" s="33"/>
      <c r="J45" s="268"/>
      <c r="K45" s="272"/>
      <c r="L45" s="1"/>
      <c r="N45" s="128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2"/>
      <c r="B46" s="48"/>
      <c r="C46" s="30"/>
      <c r="D46" s="30"/>
      <c r="E46" s="30"/>
      <c r="F46" s="30"/>
      <c r="G46" s="30"/>
      <c r="H46" s="37"/>
      <c r="I46" s="37" t="s">
        <v>44</v>
      </c>
      <c r="J46" s="30"/>
      <c r="K46" s="269" t="str">
        <f>IF(ISNUMBER(K32),IF(SUM(J44:J45)=0,"",SUM(J44:J45)),"")</f>
        <v/>
      </c>
      <c r="L46" s="1"/>
      <c r="N46" s="128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1"/>
      <c r="B47" s="47"/>
      <c r="C47" s="29"/>
      <c r="D47" s="29"/>
      <c r="E47" s="29"/>
      <c r="F47" s="29"/>
      <c r="G47" s="29"/>
      <c r="H47" s="36"/>
      <c r="I47" s="36" t="s">
        <v>45</v>
      </c>
      <c r="J47" s="29"/>
      <c r="K47" s="269" t="str">
        <f>IF(ISNUMBER(K46),K42-K46,K42)</f>
        <v/>
      </c>
      <c r="L47" s="1"/>
      <c r="M47" s="1"/>
      <c r="N47" s="128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2"/>
      <c r="B48" s="52" t="s">
        <v>46</v>
      </c>
      <c r="C48" s="46" t="s">
        <v>148</v>
      </c>
      <c r="D48" s="357"/>
      <c r="E48" s="357"/>
      <c r="F48" s="357"/>
      <c r="G48" s="357"/>
      <c r="H48" s="357"/>
      <c r="I48" s="357"/>
      <c r="J48" s="357"/>
      <c r="K48" s="357"/>
      <c r="L48" s="1"/>
      <c r="M48" s="1"/>
      <c r="N48" s="128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3"/>
      <c r="B49" s="53"/>
      <c r="C49" s="54"/>
      <c r="D49" s="55" t="s">
        <v>46</v>
      </c>
      <c r="E49" s="34"/>
      <c r="F49" s="34"/>
      <c r="G49" s="34"/>
      <c r="H49" s="34"/>
      <c r="I49" s="34"/>
      <c r="J49" s="34"/>
      <c r="K49" s="41" t="s">
        <v>47</v>
      </c>
      <c r="L49" s="9"/>
      <c r="M49" s="9"/>
      <c r="N49" s="128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2"/>
      <c r="B50" s="52" t="s">
        <v>48</v>
      </c>
      <c r="C50" s="46" t="s">
        <v>148</v>
      </c>
      <c r="D50" s="56"/>
      <c r="E50" s="357"/>
      <c r="F50" s="357"/>
      <c r="G50" s="357"/>
      <c r="H50" s="357"/>
      <c r="I50" s="357"/>
      <c r="J50" s="357"/>
      <c r="K50" s="42"/>
      <c r="L50" s="1"/>
      <c r="M50" s="1"/>
      <c r="N50" s="128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04"/>
      <c r="B51" s="53"/>
      <c r="C51" s="54"/>
      <c r="D51" s="55" t="s">
        <v>46</v>
      </c>
      <c r="E51" s="34"/>
      <c r="F51" s="34"/>
      <c r="G51" s="34"/>
      <c r="H51" s="34"/>
      <c r="I51" s="34"/>
      <c r="J51" s="34"/>
      <c r="K51" s="41" t="s">
        <v>47</v>
      </c>
      <c r="L51" s="9"/>
      <c r="M51" s="9"/>
      <c r="N51" s="128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6303</v>
      </c>
      <c r="L52" s="3"/>
      <c r="M52" s="3"/>
      <c r="N52" s="12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12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Winnebago</v>
      </c>
      <c r="J54" s="15"/>
      <c r="K54" s="15"/>
      <c r="N54" s="128"/>
    </row>
    <row r="55" spans="1:31" x14ac:dyDescent="0.2">
      <c r="A55" s="11" t="str">
        <f>IF(A115="",IF(ISNUMBER(J94),"ENGINEER'S PAYMENT ESTIMATE","ENGINEER'S FINAL PAYMENT ESTIMATE"),A109)</f>
        <v>ENGINEER'S FINAL PAYMENT ESTIMATE</v>
      </c>
      <c r="B55" s="11"/>
      <c r="C55" s="11"/>
      <c r="D55" s="11"/>
      <c r="E55" s="11"/>
      <c r="F55" s="11"/>
      <c r="G55" s="12"/>
      <c r="H55" s="46" t="str">
        <f>IF(ISBLANK('Pay Estimate'!$H$2),"",'Pay Estimate'!$H$2)</f>
        <v/>
      </c>
      <c r="I55" s="15"/>
      <c r="J55" s="357"/>
      <c r="K55" s="357"/>
      <c r="N55" s="128"/>
    </row>
    <row r="56" spans="1:31" x14ac:dyDescent="0.2">
      <c r="A56" s="12"/>
      <c r="B56" s="92" t="str">
        <f>B3</f>
        <v>Estimate No. 1 from July 22nd, 2019 to August 26th, 2019</v>
      </c>
      <c r="C56" s="12"/>
      <c r="D56" s="12"/>
      <c r="E56" s="12"/>
      <c r="F56" s="12"/>
      <c r="G56" s="12"/>
      <c r="H56" s="12"/>
      <c r="I56" s="303"/>
      <c r="J56" s="11" t="s">
        <v>30</v>
      </c>
      <c r="K56" s="11"/>
      <c r="N56" s="128"/>
    </row>
    <row r="57" spans="1:31" x14ac:dyDescent="0.2">
      <c r="A57" s="12"/>
      <c r="B57" s="92" t="str">
        <f>B4</f>
        <v>Payable to: ROCK ROAD CO.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  <c r="N57" s="128"/>
    </row>
    <row r="58" spans="1:31" ht="12" thickBot="1" x14ac:dyDescent="0.25">
      <c r="A58" s="12"/>
      <c r="B58" s="92" t="str">
        <f>B5</f>
        <v>Address: JANESVILLE, IL BID BOND</v>
      </c>
      <c r="C58" s="12"/>
      <c r="D58" s="12"/>
      <c r="E58" s="12"/>
      <c r="F58" s="12"/>
      <c r="G58" s="12"/>
      <c r="H58" s="14" t="s">
        <v>32</v>
      </c>
      <c r="I58" s="483" t="str">
        <f>I5</f>
        <v>Bid On: City-Wide Street Repairs Group No. 1 - 2025 (Arterials)</v>
      </c>
      <c r="J58" s="483"/>
      <c r="K58" s="483"/>
      <c r="N58" s="128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  <c r="N59" s="128"/>
    </row>
    <row r="60" spans="1:31" ht="12" thickBot="1" x14ac:dyDescent="0.25">
      <c r="A60" s="17" t="s">
        <v>37</v>
      </c>
      <c r="B60" s="132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  <c r="N60" s="128"/>
    </row>
    <row r="61" spans="1:31" ht="20.25" customHeight="1" x14ac:dyDescent="0.2">
      <c r="A61" s="293">
        <f>IF(ISBLANK('Tabulation of Bids'!A32),"",'Tabulation of Bids'!A32)</f>
        <v>25</v>
      </c>
      <c r="B61" s="305" t="str">
        <f>IF(ISBLANK('Tabulation of Bids'!B32),"",'Tabulation of Bids'!B32)</f>
        <v>Median Removal</v>
      </c>
      <c r="C61" s="295">
        <f>IF('Tabulation of Bids'!D32=0,"",'Tabulation of Bids'!D32)</f>
        <v>12350</v>
      </c>
      <c r="D61" s="296" t="str">
        <f>IF(ISBLANK('Tabulation of Bids'!C32),"",'Tabulation of Bids'!C32)</f>
        <v>S.F.</v>
      </c>
      <c r="E61" s="257">
        <f>IF(J61 = "","",J61*C61)</f>
        <v>24700</v>
      </c>
      <c r="F61" s="258" t="str">
        <f>IF((H61&gt;C61),H61-C61,"")</f>
        <v/>
      </c>
      <c r="G61" s="288">
        <f>IF(K106="BLR 6303",IF(C61&gt;H61,C61-H61,""),"")</f>
        <v>12350</v>
      </c>
      <c r="H61" s="166"/>
      <c r="I61" s="135" t="str">
        <f t="shared" ref="I61:I84" si="5">IF(ISBLANK(H61),"",D61)</f>
        <v/>
      </c>
      <c r="J61" s="133">
        <f>IF(ISBLANK('Tabulation of Bids'!G32),"",'Tabulation of Bids'!G32)</f>
        <v>2</v>
      </c>
      <c r="K61" s="133" t="str">
        <f t="shared" ref="K61:K84" si="6">IF(ISBLANK(H61),"",H61*J61)</f>
        <v/>
      </c>
      <c r="N61" s="128"/>
    </row>
    <row r="62" spans="1:31" ht="20.25" customHeight="1" x14ac:dyDescent="0.2">
      <c r="A62" s="306">
        <f>IF(ISBLANK('Tabulation of Bids'!A33),"",'Tabulation of Bids'!A33)</f>
        <v>26</v>
      </c>
      <c r="B62" s="307" t="str">
        <f>IF(ISBLANK('Tabulation of Bids'!B33),"",'Tabulation of Bids'!B33)</f>
        <v>Surface Removal, 2"</v>
      </c>
      <c r="C62" s="295">
        <f>IF('Tabulation of Bids'!D33=0,"",'Tabulation of Bids'!D33)</f>
        <v>10500</v>
      </c>
      <c r="D62" s="299" t="str">
        <f>IF(ISBLANK('Tabulation of Bids'!C33),"",'Tabulation of Bids'!C33)</f>
        <v>S.Y.</v>
      </c>
      <c r="E62" s="133">
        <f t="shared" ref="E62:E84" si="7">IF(J62 = "","",J62*C62)</f>
        <v>30135</v>
      </c>
      <c r="F62" s="134" t="str">
        <f t="shared" ref="F62:F84" si="8">IF((H62&gt;C62),H62-C62,"")</f>
        <v/>
      </c>
      <c r="G62" s="288">
        <f t="shared" ref="G62:G84" si="9">IF($K$106="BLR 6303",IF(C62&gt;H62,C62-H62,""),"")</f>
        <v>10500</v>
      </c>
      <c r="H62" s="166"/>
      <c r="I62" s="135" t="str">
        <f t="shared" si="5"/>
        <v/>
      </c>
      <c r="J62" s="133">
        <f>IF(ISBLANK('Tabulation of Bids'!G33),"",'Tabulation of Bids'!G33)</f>
        <v>2.87</v>
      </c>
      <c r="K62" s="133" t="str">
        <f t="shared" si="6"/>
        <v/>
      </c>
      <c r="M62" s="3"/>
      <c r="N62" s="128"/>
    </row>
    <row r="63" spans="1:31" ht="20.25" customHeight="1" x14ac:dyDescent="0.2">
      <c r="A63" s="306">
        <f>IF(ISBLANK('Tabulation of Bids'!A34),"",'Tabulation of Bids'!A34)</f>
        <v>27</v>
      </c>
      <c r="B63" s="307" t="str">
        <f>IF(ISBLANK('Tabulation of Bids'!B34),"",'Tabulation of Bids'!B34)</f>
        <v>Surface Removal, 3.25"</v>
      </c>
      <c r="C63" s="295">
        <f>IF('Tabulation of Bids'!D34=0,"",'Tabulation of Bids'!D34)</f>
        <v>98750</v>
      </c>
      <c r="D63" s="299" t="str">
        <f>IF(ISBLANK('Tabulation of Bids'!C34),"",'Tabulation of Bids'!C34)</f>
        <v>S.Y.</v>
      </c>
      <c r="E63" s="133">
        <f t="shared" si="7"/>
        <v>347600</v>
      </c>
      <c r="F63" s="134" t="str">
        <f t="shared" si="8"/>
        <v/>
      </c>
      <c r="G63" s="288">
        <f t="shared" si="9"/>
        <v>98750</v>
      </c>
      <c r="H63" s="166"/>
      <c r="I63" s="135" t="str">
        <f t="shared" si="5"/>
        <v/>
      </c>
      <c r="J63" s="133">
        <f>IF(ISBLANK('Tabulation of Bids'!G34),"",'Tabulation of Bids'!G34)</f>
        <v>3.52</v>
      </c>
      <c r="K63" s="133" t="str">
        <f t="shared" si="6"/>
        <v/>
      </c>
      <c r="M63" s="1"/>
      <c r="N63" s="128"/>
    </row>
    <row r="64" spans="1:31" ht="20.25" customHeight="1" x14ac:dyDescent="0.2">
      <c r="A64" s="306">
        <f>IF(ISBLANK('Tabulation of Bids'!A35),"",'Tabulation of Bids'!A35)</f>
        <v>28</v>
      </c>
      <c r="B64" s="307" t="str">
        <f>IF(ISBLANK('Tabulation of Bids'!B35),"",'Tabulation of Bids'!B35)</f>
        <v>Surface Removal, 4.5"</v>
      </c>
      <c r="C64" s="295">
        <f>IF('Tabulation of Bids'!D35=0,"",'Tabulation of Bids'!D35)</f>
        <v>81850</v>
      </c>
      <c r="D64" s="299" t="str">
        <f>IF(ISBLANK('Tabulation of Bids'!C35),"",'Tabulation of Bids'!C35)</f>
        <v>S.Y.</v>
      </c>
      <c r="E64" s="133">
        <f t="shared" si="7"/>
        <v>340496</v>
      </c>
      <c r="F64" s="134" t="str">
        <f t="shared" si="8"/>
        <v/>
      </c>
      <c r="G64" s="288">
        <f t="shared" si="9"/>
        <v>81850</v>
      </c>
      <c r="H64" s="166"/>
      <c r="I64" s="135" t="str">
        <f t="shared" si="5"/>
        <v/>
      </c>
      <c r="J64" s="133">
        <f>IF(ISBLANK('Tabulation of Bids'!G35),"",'Tabulation of Bids'!G35)</f>
        <v>4.16</v>
      </c>
      <c r="K64" s="133" t="str">
        <f t="shared" si="6"/>
        <v/>
      </c>
      <c r="M64" s="1"/>
      <c r="N64" s="128"/>
    </row>
    <row r="65" spans="1:14" ht="20.25" customHeight="1" x14ac:dyDescent="0.2">
      <c r="A65" s="306">
        <f>IF(ISBLANK('Tabulation of Bids'!A36),"",'Tabulation of Bids'!A36)</f>
        <v>29</v>
      </c>
      <c r="B65" s="307" t="str">
        <f>IF(ISBLANK('Tabulation of Bids'!B36),"",'Tabulation of Bids'!B36)</f>
        <v>Concrete Surface Removal, 1"</v>
      </c>
      <c r="C65" s="295">
        <f>IF('Tabulation of Bids'!D36=0,"",'Tabulation of Bids'!D36)</f>
        <v>24250</v>
      </c>
      <c r="D65" s="299" t="str">
        <f>IF(ISBLANK('Tabulation of Bids'!C36),"",'Tabulation of Bids'!C36)</f>
        <v>S.Y.</v>
      </c>
      <c r="E65" s="133">
        <f t="shared" si="7"/>
        <v>79540</v>
      </c>
      <c r="F65" s="134" t="str">
        <f t="shared" si="8"/>
        <v/>
      </c>
      <c r="G65" s="288">
        <f t="shared" si="9"/>
        <v>24250</v>
      </c>
      <c r="H65" s="166"/>
      <c r="I65" s="135" t="str">
        <f t="shared" si="5"/>
        <v/>
      </c>
      <c r="J65" s="133">
        <f>IF(ISBLANK('Tabulation of Bids'!G36),"",'Tabulation of Bids'!G36)</f>
        <v>3.28</v>
      </c>
      <c r="K65" s="133" t="str">
        <f t="shared" si="6"/>
        <v/>
      </c>
      <c r="M65" s="1"/>
      <c r="N65" s="128"/>
    </row>
    <row r="66" spans="1:14" ht="20.25" customHeight="1" x14ac:dyDescent="0.2">
      <c r="A66" s="306">
        <f>IF(ISBLANK('Tabulation of Bids'!A37),"",'Tabulation of Bids'!A37)</f>
        <v>30</v>
      </c>
      <c r="B66" s="307" t="str">
        <f>IF(ISBLANK('Tabulation of Bids'!B37),"",'Tabulation of Bids'!B37)</f>
        <v>Hand Holes to be Adjusted</v>
      </c>
      <c r="C66" s="295">
        <f>IF('Tabulation of Bids'!D37=0,"",'Tabulation of Bids'!D37)</f>
        <v>5</v>
      </c>
      <c r="D66" s="299" t="str">
        <f>IF(ISBLANK('Tabulation of Bids'!C37),"",'Tabulation of Bids'!C37)</f>
        <v>Each</v>
      </c>
      <c r="E66" s="133">
        <f t="shared" si="7"/>
        <v>6000</v>
      </c>
      <c r="F66" s="134">
        <f t="shared" si="8"/>
        <v>5</v>
      </c>
      <c r="G66" s="288" t="str">
        <f t="shared" si="9"/>
        <v/>
      </c>
      <c r="H66" s="166">
        <v>10</v>
      </c>
      <c r="I66" s="135" t="str">
        <f t="shared" si="5"/>
        <v>Each</v>
      </c>
      <c r="J66" s="133">
        <f>IF(ISBLANK('Tabulation of Bids'!G37),"",'Tabulation of Bids'!G37)</f>
        <v>1200</v>
      </c>
      <c r="K66" s="133">
        <f t="shared" si="6"/>
        <v>12000</v>
      </c>
      <c r="M66" s="1"/>
      <c r="N66" s="128"/>
    </row>
    <row r="67" spans="1:14" ht="20.25" customHeight="1" x14ac:dyDescent="0.2">
      <c r="A67" s="306">
        <f>IF(ISBLANK('Tabulation of Bids'!A38),"",'Tabulation of Bids'!A38)</f>
        <v>31</v>
      </c>
      <c r="B67" s="307" t="str">
        <f>IF(ISBLANK('Tabulation of Bids'!B38),"",'Tabulation of Bids'!B38)</f>
        <v>Sanitary Riser/Valve Boxes to be Adjusted</v>
      </c>
      <c r="C67" s="295">
        <f>IF('Tabulation of Bids'!D38=0,"",'Tabulation of Bids'!D38)</f>
        <v>12</v>
      </c>
      <c r="D67" s="299" t="str">
        <f>IF(ISBLANK('Tabulation of Bids'!C38),"",'Tabulation of Bids'!C38)</f>
        <v>Each</v>
      </c>
      <c r="E67" s="133">
        <f t="shared" si="7"/>
        <v>4200</v>
      </c>
      <c r="F67" s="134" t="str">
        <f t="shared" si="8"/>
        <v/>
      </c>
      <c r="G67" s="288">
        <f t="shared" si="9"/>
        <v>12</v>
      </c>
      <c r="H67" s="166"/>
      <c r="I67" s="135" t="str">
        <f t="shared" si="5"/>
        <v/>
      </c>
      <c r="J67" s="133">
        <f>IF(ISBLANK('Tabulation of Bids'!G38),"",'Tabulation of Bids'!G38)</f>
        <v>350</v>
      </c>
      <c r="K67" s="133" t="str">
        <f t="shared" si="6"/>
        <v/>
      </c>
      <c r="M67" s="1"/>
      <c r="N67" s="128"/>
    </row>
    <row r="68" spans="1:14" ht="20.25" customHeight="1" x14ac:dyDescent="0.2">
      <c r="A68" s="306">
        <f>IF(ISBLANK('Tabulation of Bids'!A39),"",'Tabulation of Bids'!A39)</f>
        <v>32</v>
      </c>
      <c r="B68" s="307" t="str">
        <f>IF(ISBLANK('Tabulation of Bids'!B39),"",'Tabulation of Bids'!B39)</f>
        <v>Manholes to be Adjusted</v>
      </c>
      <c r="C68" s="295">
        <f>IF('Tabulation of Bids'!D39=0,"",'Tabulation of Bids'!D39)</f>
        <v>110</v>
      </c>
      <c r="D68" s="299" t="str">
        <f>IF(ISBLANK('Tabulation of Bids'!C39),"",'Tabulation of Bids'!C39)</f>
        <v>Each</v>
      </c>
      <c r="E68" s="133">
        <f t="shared" si="7"/>
        <v>104500</v>
      </c>
      <c r="F68" s="134" t="str">
        <f t="shared" si="8"/>
        <v/>
      </c>
      <c r="G68" s="288">
        <f t="shared" si="9"/>
        <v>110</v>
      </c>
      <c r="H68" s="166"/>
      <c r="I68" s="135" t="str">
        <f t="shared" si="5"/>
        <v/>
      </c>
      <c r="J68" s="133">
        <f>IF(ISBLANK('Tabulation of Bids'!G39),"",'Tabulation of Bids'!G39)</f>
        <v>950</v>
      </c>
      <c r="K68" s="133" t="str">
        <f t="shared" si="6"/>
        <v/>
      </c>
      <c r="M68" s="1"/>
      <c r="N68" s="128"/>
    </row>
    <row r="69" spans="1:14" ht="20.25" customHeight="1" x14ac:dyDescent="0.2">
      <c r="A69" s="306">
        <f>IF(ISBLANK('Tabulation of Bids'!A40),"",'Tabulation of Bids'!A40)</f>
        <v>33</v>
      </c>
      <c r="B69" s="307" t="str">
        <f>IF(ISBLANK('Tabulation of Bids'!B40),"",'Tabulation of Bids'!B40)</f>
        <v>Manholes to be Adjusted (AT&amp;T)</v>
      </c>
      <c r="C69" s="295">
        <f>IF('Tabulation of Bids'!D40=0,"",'Tabulation of Bids'!D40)</f>
        <v>13</v>
      </c>
      <c r="D69" s="299" t="str">
        <f>IF(ISBLANK('Tabulation of Bids'!C40),"",'Tabulation of Bids'!C40)</f>
        <v>Each</v>
      </c>
      <c r="E69" s="133">
        <f t="shared" si="7"/>
        <v>12350</v>
      </c>
      <c r="F69" s="134" t="str">
        <f t="shared" si="8"/>
        <v/>
      </c>
      <c r="G69" s="288">
        <f t="shared" si="9"/>
        <v>13</v>
      </c>
      <c r="H69" s="166"/>
      <c r="I69" s="135" t="str">
        <f t="shared" si="5"/>
        <v/>
      </c>
      <c r="J69" s="133">
        <f>IF(ISBLANK('Tabulation of Bids'!G40),"",'Tabulation of Bids'!G40)</f>
        <v>950</v>
      </c>
      <c r="K69" s="133" t="str">
        <f t="shared" si="6"/>
        <v/>
      </c>
      <c r="M69" s="1"/>
      <c r="N69" s="128"/>
    </row>
    <row r="70" spans="1:14" ht="20.25" customHeight="1" x14ac:dyDescent="0.2">
      <c r="A70" s="306">
        <f>IF(ISBLANK('Tabulation of Bids'!A41),"",'Tabulation of Bids'!A41)</f>
        <v>34</v>
      </c>
      <c r="B70" s="307" t="str">
        <f>IF(ISBLANK('Tabulation of Bids'!B41),"",'Tabulation of Bids'!B41)</f>
        <v>Manholes to be Reconstructed</v>
      </c>
      <c r="C70" s="295">
        <f>IF('Tabulation of Bids'!D41=0,"",'Tabulation of Bids'!D41)</f>
        <v>1</v>
      </c>
      <c r="D70" s="299" t="str">
        <f>IF(ISBLANK('Tabulation of Bids'!C41),"",'Tabulation of Bids'!C41)</f>
        <v>Each</v>
      </c>
      <c r="E70" s="133">
        <f t="shared" si="7"/>
        <v>3000</v>
      </c>
      <c r="F70" s="134">
        <f t="shared" si="8"/>
        <v>7</v>
      </c>
      <c r="G70" s="288" t="str">
        <f t="shared" si="9"/>
        <v/>
      </c>
      <c r="H70" s="166">
        <v>8</v>
      </c>
      <c r="I70" s="135" t="str">
        <f t="shared" si="5"/>
        <v>Each</v>
      </c>
      <c r="J70" s="133">
        <f>IF(ISBLANK('Tabulation of Bids'!G41),"",'Tabulation of Bids'!G41)</f>
        <v>3000</v>
      </c>
      <c r="K70" s="133">
        <f t="shared" si="6"/>
        <v>24000</v>
      </c>
      <c r="M70" s="1"/>
      <c r="N70" s="128"/>
    </row>
    <row r="71" spans="1:14" ht="20.25" customHeight="1" x14ac:dyDescent="0.2">
      <c r="A71" s="306">
        <f>IF(ISBLANK('Tabulation of Bids'!A42),"",'Tabulation of Bids'!A42)</f>
        <v>35</v>
      </c>
      <c r="B71" s="307" t="str">
        <f>IF(ISBLANK('Tabulation of Bids'!B42),"",'Tabulation of Bids'!B42)</f>
        <v>Inlets to be Adjusted</v>
      </c>
      <c r="C71" s="295">
        <f>IF('Tabulation of Bids'!D42=0,"",'Tabulation of Bids'!D42)</f>
        <v>25</v>
      </c>
      <c r="D71" s="299" t="str">
        <f>IF(ISBLANK('Tabulation of Bids'!C42),"",'Tabulation of Bids'!C42)</f>
        <v>Each</v>
      </c>
      <c r="E71" s="133">
        <f t="shared" si="7"/>
        <v>21250</v>
      </c>
      <c r="F71" s="134" t="str">
        <f t="shared" si="8"/>
        <v/>
      </c>
      <c r="G71" s="288">
        <f t="shared" si="9"/>
        <v>25</v>
      </c>
      <c r="H71" s="166"/>
      <c r="I71" s="135" t="str">
        <f t="shared" si="5"/>
        <v/>
      </c>
      <c r="J71" s="133">
        <f>IF(ISBLANK('Tabulation of Bids'!G42),"",'Tabulation of Bids'!G42)</f>
        <v>850</v>
      </c>
      <c r="K71" s="133" t="str">
        <f t="shared" si="6"/>
        <v/>
      </c>
      <c r="M71" s="1"/>
      <c r="N71" s="128"/>
    </row>
    <row r="72" spans="1:14" ht="20.25" customHeight="1" x14ac:dyDescent="0.2">
      <c r="A72" s="306">
        <f>IF(ISBLANK('Tabulation of Bids'!A43),"",'Tabulation of Bids'!A43)</f>
        <v>36</v>
      </c>
      <c r="B72" s="307" t="str">
        <f>IF(ISBLANK('Tabulation of Bids'!B43),"",'Tabulation of Bids'!B43)</f>
        <v>Inlets to be Adjusted with New Frame and Grate</v>
      </c>
      <c r="C72" s="295">
        <f>IF('Tabulation of Bids'!D43=0,"",'Tabulation of Bids'!D43)</f>
        <v>38</v>
      </c>
      <c r="D72" s="299" t="str">
        <f>IF(ISBLANK('Tabulation of Bids'!C43),"",'Tabulation of Bids'!C43)</f>
        <v>Each</v>
      </c>
      <c r="E72" s="133">
        <f t="shared" si="7"/>
        <v>32300</v>
      </c>
      <c r="F72" s="134" t="str">
        <f t="shared" si="8"/>
        <v/>
      </c>
      <c r="G72" s="288">
        <f t="shared" si="9"/>
        <v>38</v>
      </c>
      <c r="H72" s="166"/>
      <c r="I72" s="135" t="str">
        <f t="shared" si="5"/>
        <v/>
      </c>
      <c r="J72" s="133">
        <f>IF(ISBLANK('Tabulation of Bids'!G43),"",'Tabulation of Bids'!G43)</f>
        <v>850</v>
      </c>
      <c r="K72" s="133" t="str">
        <f t="shared" si="6"/>
        <v/>
      </c>
      <c r="M72" s="1"/>
      <c r="N72" s="128"/>
    </row>
    <row r="73" spans="1:14" ht="20.25" customHeight="1" x14ac:dyDescent="0.2">
      <c r="A73" s="306">
        <f>IF(ISBLANK('Tabulation of Bids'!A44),"",'Tabulation of Bids'!A44)</f>
        <v>37</v>
      </c>
      <c r="B73" s="307" t="str">
        <f>IF(ISBLANK('Tabulation of Bids'!B44),"",'Tabulation of Bids'!B44)</f>
        <v>Inlets to be Reconstructed</v>
      </c>
      <c r="C73" s="295">
        <f>IF('Tabulation of Bids'!D44=0,"",'Tabulation of Bids'!D44)</f>
        <v>1</v>
      </c>
      <c r="D73" s="299" t="str">
        <f>IF(ISBLANK('Tabulation of Bids'!C44),"",'Tabulation of Bids'!C44)</f>
        <v>Each</v>
      </c>
      <c r="E73" s="133">
        <f t="shared" si="7"/>
        <v>3000</v>
      </c>
      <c r="F73" s="134" t="str">
        <f t="shared" si="8"/>
        <v/>
      </c>
      <c r="G73" s="288">
        <f t="shared" si="9"/>
        <v>1</v>
      </c>
      <c r="H73" s="166"/>
      <c r="I73" s="135" t="str">
        <f t="shared" si="5"/>
        <v/>
      </c>
      <c r="J73" s="133">
        <f>IF(ISBLANK('Tabulation of Bids'!G44),"",'Tabulation of Bids'!G44)</f>
        <v>3000</v>
      </c>
      <c r="K73" s="133" t="str">
        <f t="shared" si="6"/>
        <v/>
      </c>
      <c r="M73" s="1"/>
      <c r="N73" s="128"/>
    </row>
    <row r="74" spans="1:14" ht="20.25" customHeight="1" x14ac:dyDescent="0.2">
      <c r="A74" s="306">
        <f>IF(ISBLANK('Tabulation of Bids'!A45),"",'Tabulation of Bids'!A45)</f>
        <v>38</v>
      </c>
      <c r="B74" s="307" t="str">
        <f>IF(ISBLANK('Tabulation of Bids'!B45),"",'Tabulation of Bids'!B45)</f>
        <v>Inlets to be Reconstructed with New Frame and Grate</v>
      </c>
      <c r="C74" s="295">
        <f>IF('Tabulation of Bids'!D45=0,"",'Tabulation of Bids'!D45)</f>
        <v>2</v>
      </c>
      <c r="D74" s="299" t="str">
        <f>IF(ISBLANK('Tabulation of Bids'!C45),"",'Tabulation of Bids'!C45)</f>
        <v>Each</v>
      </c>
      <c r="E74" s="133">
        <f t="shared" si="7"/>
        <v>6000</v>
      </c>
      <c r="F74" s="134" t="str">
        <f t="shared" si="8"/>
        <v/>
      </c>
      <c r="G74" s="288">
        <f t="shared" si="9"/>
        <v>1</v>
      </c>
      <c r="H74" s="166">
        <v>1</v>
      </c>
      <c r="I74" s="135" t="str">
        <f t="shared" si="5"/>
        <v>Each</v>
      </c>
      <c r="J74" s="133">
        <f>IF(ISBLANK('Tabulation of Bids'!G45),"",'Tabulation of Bids'!G45)</f>
        <v>3000</v>
      </c>
      <c r="K74" s="133">
        <f t="shared" si="6"/>
        <v>3000</v>
      </c>
      <c r="M74" s="1"/>
      <c r="N74" s="128"/>
    </row>
    <row r="75" spans="1:14" ht="20.25" customHeight="1" x14ac:dyDescent="0.2">
      <c r="A75" s="306">
        <f>IF(ISBLANK('Tabulation of Bids'!A46),"",'Tabulation of Bids'!A46)</f>
        <v>39</v>
      </c>
      <c r="B75" s="307" t="str">
        <f>IF(ISBLANK('Tabulation of Bids'!B46),"",'Tabulation of Bids'!B46)</f>
        <v>Inlet Specials to be Repaired</v>
      </c>
      <c r="C75" s="295">
        <f>IF('Tabulation of Bids'!D46=0,"",'Tabulation of Bids'!D46)</f>
        <v>20</v>
      </c>
      <c r="D75" s="299" t="str">
        <f>IF(ISBLANK('Tabulation of Bids'!C46),"",'Tabulation of Bids'!C46)</f>
        <v>Each</v>
      </c>
      <c r="E75" s="133">
        <f t="shared" si="7"/>
        <v>44000</v>
      </c>
      <c r="F75" s="134">
        <f t="shared" si="8"/>
        <v>1298</v>
      </c>
      <c r="G75" s="288" t="str">
        <f t="shared" si="9"/>
        <v/>
      </c>
      <c r="H75" s="166">
        <v>1318</v>
      </c>
      <c r="I75" s="135" t="str">
        <f t="shared" si="5"/>
        <v>Each</v>
      </c>
      <c r="J75" s="133">
        <f>IF(ISBLANK('Tabulation of Bids'!G46),"",'Tabulation of Bids'!G46)</f>
        <v>2200</v>
      </c>
      <c r="K75" s="133">
        <f t="shared" si="6"/>
        <v>2899600</v>
      </c>
      <c r="M75" s="1"/>
      <c r="N75" s="128"/>
    </row>
    <row r="76" spans="1:14" ht="20.25" customHeight="1" x14ac:dyDescent="0.2">
      <c r="A76" s="306">
        <f>IF(ISBLANK('Tabulation of Bids'!A47),"",'Tabulation of Bids'!A47)</f>
        <v>40</v>
      </c>
      <c r="B76" s="307" t="str">
        <f>IF(ISBLANK('Tabulation of Bids'!B47),"",'Tabulation of Bids'!B47)</f>
        <v>Combination Concrete Curb and Gutter, Type M-6.12</v>
      </c>
      <c r="C76" s="295">
        <f>IF('Tabulation of Bids'!D47=0,"",'Tabulation of Bids'!D47)</f>
        <v>7470</v>
      </c>
      <c r="D76" s="299" t="str">
        <f>IF(ISBLANK('Tabulation of Bids'!C47),"",'Tabulation of Bids'!C47)</f>
        <v>L.F.</v>
      </c>
      <c r="E76" s="133">
        <f t="shared" si="7"/>
        <v>239040</v>
      </c>
      <c r="F76" s="134" t="str">
        <f t="shared" si="8"/>
        <v/>
      </c>
      <c r="G76" s="288">
        <f t="shared" si="9"/>
        <v>7469.5</v>
      </c>
      <c r="H76" s="166">
        <v>0.5</v>
      </c>
      <c r="I76" s="135" t="str">
        <f t="shared" si="5"/>
        <v>L.F.</v>
      </c>
      <c r="J76" s="133">
        <f>IF(ISBLANK('Tabulation of Bids'!G47),"",'Tabulation of Bids'!G47)</f>
        <v>32</v>
      </c>
      <c r="K76" s="133">
        <f t="shared" si="6"/>
        <v>16</v>
      </c>
    </row>
    <row r="77" spans="1:14" ht="20.25" customHeight="1" x14ac:dyDescent="0.2">
      <c r="A77" s="306">
        <f>IF(ISBLANK('Tabulation of Bids'!A48),"",'Tabulation of Bids'!A48)</f>
        <v>41</v>
      </c>
      <c r="B77" s="307" t="str">
        <f>IF(ISBLANK('Tabulation of Bids'!B48),"",'Tabulation of Bids'!B48)</f>
        <v>Combination Concrete Curb and Gutter, Type M-6.18 (Modified)</v>
      </c>
      <c r="C77" s="295">
        <f>IF('Tabulation of Bids'!D48=0,"",'Tabulation of Bids'!D48)</f>
        <v>24015</v>
      </c>
      <c r="D77" s="299" t="str">
        <f>IF(ISBLANK('Tabulation of Bids'!C48),"",'Tabulation of Bids'!C48)</f>
        <v>L.F.</v>
      </c>
      <c r="E77" s="133">
        <f t="shared" si="7"/>
        <v>768480</v>
      </c>
      <c r="F77" s="134" t="str">
        <f t="shared" si="8"/>
        <v/>
      </c>
      <c r="G77" s="288">
        <f t="shared" si="9"/>
        <v>24015</v>
      </c>
      <c r="H77" s="166"/>
      <c r="I77" s="135" t="str">
        <f t="shared" si="5"/>
        <v/>
      </c>
      <c r="J77" s="133">
        <f>IF(ISBLANK('Tabulation of Bids'!G48),"",'Tabulation of Bids'!G48)</f>
        <v>32</v>
      </c>
      <c r="K77" s="133" t="str">
        <f t="shared" si="6"/>
        <v/>
      </c>
    </row>
    <row r="78" spans="1:14" ht="20.25" customHeight="1" x14ac:dyDescent="0.2">
      <c r="A78" s="306">
        <f>IF(ISBLANK('Tabulation of Bids'!A49),"",'Tabulation of Bids'!A49)</f>
        <v>42</v>
      </c>
      <c r="B78" s="307" t="str">
        <f>IF(ISBLANK('Tabulation of Bids'!B49),"",'Tabulation of Bids'!B49)</f>
        <v>Combination Concrete Curb and Gutter, Type M-6.24</v>
      </c>
      <c r="C78" s="295">
        <f>IF('Tabulation of Bids'!D49=0,"",'Tabulation of Bids'!D49)</f>
        <v>340</v>
      </c>
      <c r="D78" s="299" t="str">
        <f>IF(ISBLANK('Tabulation of Bids'!C49),"",'Tabulation of Bids'!C49)</f>
        <v>L.F.</v>
      </c>
      <c r="E78" s="133">
        <f t="shared" si="7"/>
        <v>14280</v>
      </c>
      <c r="F78" s="134" t="str">
        <f t="shared" si="8"/>
        <v/>
      </c>
      <c r="G78" s="288">
        <f t="shared" si="9"/>
        <v>340</v>
      </c>
      <c r="H78" s="166"/>
      <c r="I78" s="135" t="str">
        <f t="shared" si="5"/>
        <v/>
      </c>
      <c r="J78" s="133">
        <f>IF(ISBLANK('Tabulation of Bids'!G49),"",'Tabulation of Bids'!G49)</f>
        <v>42</v>
      </c>
      <c r="K78" s="133" t="str">
        <f t="shared" si="6"/>
        <v/>
      </c>
    </row>
    <row r="79" spans="1:14" ht="20.25" customHeight="1" x14ac:dyDescent="0.2">
      <c r="A79" s="306">
        <f>IF(ISBLANK('Tabulation of Bids'!A50),"",'Tabulation of Bids'!A50)</f>
        <v>43</v>
      </c>
      <c r="B79" s="307" t="str">
        <f>IF(ISBLANK('Tabulation of Bids'!B50),"",'Tabulation of Bids'!B50)</f>
        <v>P.C.C. Median Pavement, 4"</v>
      </c>
      <c r="C79" s="295">
        <f>IF('Tabulation of Bids'!D50=0,"",'Tabulation of Bids'!D50)</f>
        <v>12250</v>
      </c>
      <c r="D79" s="299" t="str">
        <f>IF(ISBLANK('Tabulation of Bids'!C50),"",'Tabulation of Bids'!C50)</f>
        <v>S.F.</v>
      </c>
      <c r="E79" s="133">
        <f t="shared" si="7"/>
        <v>85750</v>
      </c>
      <c r="F79" s="134" t="str">
        <f t="shared" si="8"/>
        <v/>
      </c>
      <c r="G79" s="288">
        <f t="shared" si="9"/>
        <v>12250</v>
      </c>
      <c r="H79" s="166"/>
      <c r="I79" s="135" t="str">
        <f t="shared" si="5"/>
        <v/>
      </c>
      <c r="J79" s="133">
        <f>IF(ISBLANK('Tabulation of Bids'!G50),"",'Tabulation of Bids'!G50)</f>
        <v>7</v>
      </c>
      <c r="K79" s="133" t="str">
        <f t="shared" si="6"/>
        <v/>
      </c>
    </row>
    <row r="80" spans="1:14" ht="20.25" customHeight="1" x14ac:dyDescent="0.2">
      <c r="A80" s="306">
        <f>IF(ISBLANK('Tabulation of Bids'!A51),"",'Tabulation of Bids'!A51)</f>
        <v>44</v>
      </c>
      <c r="B80" s="307" t="str">
        <f>IF(ISBLANK('Tabulation of Bids'!B51),"",'Tabulation of Bids'!B51)</f>
        <v>Traffic Control and Protection</v>
      </c>
      <c r="C80" s="295">
        <f>IF('Tabulation of Bids'!D51=0,"",'Tabulation of Bids'!D51)</f>
        <v>0.99999999999999989</v>
      </c>
      <c r="D80" s="299" t="str">
        <f>IF(ISBLANK('Tabulation of Bids'!C51),"",'Tabulation of Bids'!C51)</f>
        <v>Lsum</v>
      </c>
      <c r="E80" s="133">
        <f t="shared" si="7"/>
        <v>276260.30999999994</v>
      </c>
      <c r="F80" s="134" t="str">
        <f t="shared" si="8"/>
        <v/>
      </c>
      <c r="G80" s="288">
        <f t="shared" si="9"/>
        <v>0.99999999999999989</v>
      </c>
      <c r="H80" s="166"/>
      <c r="I80" s="135" t="str">
        <f t="shared" si="5"/>
        <v/>
      </c>
      <c r="J80" s="133">
        <f>IF(ISBLANK('Tabulation of Bids'!G51),"",'Tabulation of Bids'!G51)</f>
        <v>276260.31</v>
      </c>
      <c r="K80" s="133" t="str">
        <f t="shared" si="6"/>
        <v/>
      </c>
    </row>
    <row r="81" spans="1:11" ht="20.25" customHeight="1" x14ac:dyDescent="0.2">
      <c r="A81" s="306">
        <f>IF(ISBLANK('Tabulation of Bids'!A52),"",'Tabulation of Bids'!A52)</f>
        <v>45</v>
      </c>
      <c r="B81" s="307" t="str">
        <f>IF(ISBLANK('Tabulation of Bids'!B52),"",'Tabulation of Bids'!B52)</f>
        <v>Thermoplastic Pavement Markings, 4"</v>
      </c>
      <c r="C81" s="295">
        <f>IF('Tabulation of Bids'!D52=0,"",'Tabulation of Bids'!D52)</f>
        <v>94400</v>
      </c>
      <c r="D81" s="299" t="str">
        <f>IF(ISBLANK('Tabulation of Bids'!C52),"",'Tabulation of Bids'!C52)</f>
        <v>L.F.</v>
      </c>
      <c r="E81" s="133">
        <f t="shared" si="7"/>
        <v>56640</v>
      </c>
      <c r="F81" s="134" t="str">
        <f t="shared" si="8"/>
        <v/>
      </c>
      <c r="G81" s="288">
        <f t="shared" si="9"/>
        <v>94400</v>
      </c>
      <c r="H81" s="166"/>
      <c r="I81" s="135" t="str">
        <f t="shared" si="5"/>
        <v/>
      </c>
      <c r="J81" s="133">
        <f>IF(ISBLANK('Tabulation of Bids'!G52),"",'Tabulation of Bids'!G52)</f>
        <v>0.6</v>
      </c>
      <c r="K81" s="133" t="str">
        <f t="shared" si="6"/>
        <v/>
      </c>
    </row>
    <row r="82" spans="1:11" ht="20.25" customHeight="1" x14ac:dyDescent="0.2">
      <c r="A82" s="306">
        <f>IF(ISBLANK('Tabulation of Bids'!A53),"",'Tabulation of Bids'!A53)</f>
        <v>46</v>
      </c>
      <c r="B82" s="307" t="str">
        <f>IF(ISBLANK('Tabulation of Bids'!B53),"",'Tabulation of Bids'!B53)</f>
        <v>Thermoplastic Pavement Markings, 6"</v>
      </c>
      <c r="C82" s="295">
        <f>IF('Tabulation of Bids'!D53=0,"",'Tabulation of Bids'!D53)</f>
        <v>26499</v>
      </c>
      <c r="D82" s="299" t="str">
        <f>IF(ISBLANK('Tabulation of Bids'!C53),"",'Tabulation of Bids'!C53)</f>
        <v>L.F.</v>
      </c>
      <c r="E82" s="133">
        <f t="shared" si="7"/>
        <v>23849.100000000002</v>
      </c>
      <c r="F82" s="134" t="str">
        <f t="shared" si="8"/>
        <v/>
      </c>
      <c r="G82" s="288">
        <f t="shared" si="9"/>
        <v>26499</v>
      </c>
      <c r="H82" s="166"/>
      <c r="I82" s="135" t="str">
        <f t="shared" si="5"/>
        <v/>
      </c>
      <c r="J82" s="133">
        <f>IF(ISBLANK('Tabulation of Bids'!G53),"",'Tabulation of Bids'!G53)</f>
        <v>0.9</v>
      </c>
      <c r="K82" s="133" t="str">
        <f t="shared" si="6"/>
        <v/>
      </c>
    </row>
    <row r="83" spans="1:11" ht="20.25" customHeight="1" x14ac:dyDescent="0.2">
      <c r="A83" s="306">
        <f>IF(ISBLANK('Tabulation of Bids'!A54),"",'Tabulation of Bids'!A54)</f>
        <v>47</v>
      </c>
      <c r="B83" s="307" t="str">
        <f>IF(ISBLANK('Tabulation of Bids'!B54),"",'Tabulation of Bids'!B54)</f>
        <v>Thermoplastic Pavement Markings, 12"</v>
      </c>
      <c r="C83" s="295">
        <f>IF('Tabulation of Bids'!D54=0,"",'Tabulation of Bids'!D54)</f>
        <v>6381</v>
      </c>
      <c r="D83" s="299" t="str">
        <f>IF(ISBLANK('Tabulation of Bids'!C54),"",'Tabulation of Bids'!C54)</f>
        <v>L.F.</v>
      </c>
      <c r="E83" s="133">
        <f t="shared" si="7"/>
        <v>11485.800000000001</v>
      </c>
      <c r="F83" s="134" t="str">
        <f t="shared" si="8"/>
        <v/>
      </c>
      <c r="G83" s="288">
        <f t="shared" si="9"/>
        <v>6381</v>
      </c>
      <c r="H83" s="166"/>
      <c r="I83" s="135" t="str">
        <f t="shared" si="5"/>
        <v/>
      </c>
      <c r="J83" s="133">
        <f>IF(ISBLANK('Tabulation of Bids'!G54),"",'Tabulation of Bids'!G54)</f>
        <v>1.8</v>
      </c>
      <c r="K83" s="133" t="str">
        <f t="shared" si="6"/>
        <v/>
      </c>
    </row>
    <row r="84" spans="1:11" ht="20.25" customHeight="1" thickBot="1" x14ac:dyDescent="0.25">
      <c r="A84" s="308">
        <f>IF(ISBLANK('Tabulation of Bids'!A55),"",'Tabulation of Bids'!A55)</f>
        <v>48</v>
      </c>
      <c r="B84" s="309" t="str">
        <f>IF(ISBLANK('Tabulation of Bids'!B55),"",'Tabulation of Bids'!B55)</f>
        <v>Thermoplastic Pavement Markings, 24"</v>
      </c>
      <c r="C84" s="295">
        <f>IF('Tabulation of Bids'!D55=0,"",'Tabulation of Bids'!D55)</f>
        <v>2319</v>
      </c>
      <c r="D84" s="302" t="str">
        <f>IF(ISBLANK('Tabulation of Bids'!C55),"",'Tabulation of Bids'!C55)</f>
        <v>L.F.</v>
      </c>
      <c r="E84" s="259">
        <f t="shared" si="7"/>
        <v>8348.4</v>
      </c>
      <c r="F84" s="260" t="str">
        <f t="shared" si="8"/>
        <v/>
      </c>
      <c r="G84" s="288">
        <f t="shared" si="9"/>
        <v>2319</v>
      </c>
      <c r="H84" s="166"/>
      <c r="I84" s="135" t="str">
        <f t="shared" si="5"/>
        <v/>
      </c>
      <c r="J84" s="133">
        <f>IF(ISBLANK('Tabulation of Bids'!G55),"",'Tabulation of Bids'!G55)</f>
        <v>3.6</v>
      </c>
      <c r="K84" s="133" t="str">
        <f t="shared" si="6"/>
        <v/>
      </c>
    </row>
    <row r="85" spans="1:11" ht="12" thickBot="1" x14ac:dyDescent="0.25">
      <c r="A85" s="131" t="str">
        <f>IF(A115="","Total","Sub Total")</f>
        <v>Sub Total</v>
      </c>
      <c r="B85" s="44"/>
      <c r="C85" s="45"/>
      <c r="D85" s="35"/>
      <c r="E85" s="230">
        <f>SUM(E61:E84)+SUM(E8:E31)</f>
        <v>8971598.8100000005</v>
      </c>
      <c r="F85" s="26"/>
      <c r="G85" s="35"/>
      <c r="H85" s="45"/>
      <c r="I85" s="35"/>
      <c r="J85" s="25"/>
      <c r="K85" s="25">
        <f>IF(ISNUMBER(E85),SUM(K8:K31)+SUM(K61:K84),"")</f>
        <v>6537392.3499999996</v>
      </c>
    </row>
    <row r="86" spans="1:11" ht="12" customHeight="1" x14ac:dyDescent="0.2">
      <c r="A86" s="43" t="s">
        <v>39</v>
      </c>
      <c r="B86" s="15"/>
      <c r="C86" s="27"/>
      <c r="D86" s="27"/>
      <c r="E86" s="27"/>
      <c r="F86" s="27"/>
      <c r="G86" s="27"/>
      <c r="H86" s="27"/>
      <c r="I86" s="27"/>
      <c r="J86" s="57" t="s">
        <v>38</v>
      </c>
      <c r="K86" s="39"/>
    </row>
    <row r="87" spans="1:11" ht="12" customHeight="1" x14ac:dyDescent="0.2">
      <c r="A87" s="176"/>
      <c r="B87" s="46"/>
      <c r="C87" s="28"/>
      <c r="D87" s="28"/>
      <c r="E87" s="28"/>
      <c r="F87" s="28"/>
      <c r="G87" s="28"/>
      <c r="H87" s="28"/>
      <c r="I87" s="28"/>
      <c r="J87" s="177"/>
      <c r="K87" s="40"/>
    </row>
    <row r="88" spans="1:11" ht="12" customHeight="1" x14ac:dyDescent="0.2">
      <c r="A88" s="176"/>
      <c r="B88" s="46"/>
      <c r="C88" s="28"/>
      <c r="D88" s="28"/>
      <c r="E88" s="28"/>
      <c r="F88" s="28"/>
      <c r="G88" s="28"/>
      <c r="H88" s="28"/>
      <c r="I88" s="28"/>
      <c r="J88" s="177"/>
      <c r="K88" s="40"/>
    </row>
    <row r="89" spans="1:11" ht="12" customHeight="1" x14ac:dyDescent="0.2">
      <c r="A89" s="176"/>
      <c r="B89" s="46"/>
      <c r="C89" s="28"/>
      <c r="D89" s="28"/>
      <c r="E89" s="28"/>
      <c r="F89" s="28"/>
      <c r="G89" s="28"/>
      <c r="H89" s="28"/>
      <c r="I89" s="312"/>
      <c r="J89" s="177"/>
      <c r="K89" s="40"/>
    </row>
    <row r="90" spans="1:11" ht="12" customHeight="1" x14ac:dyDescent="0.2">
      <c r="A90" s="176"/>
      <c r="B90" s="46"/>
      <c r="C90" s="28"/>
      <c r="D90" s="28"/>
      <c r="E90" s="28"/>
      <c r="F90" s="28"/>
      <c r="G90" s="28"/>
      <c r="H90" s="28"/>
      <c r="I90" s="28"/>
      <c r="J90" s="177"/>
      <c r="K90" s="40"/>
    </row>
    <row r="91" spans="1:11" ht="12" customHeight="1" thickBot="1" x14ac:dyDescent="0.25">
      <c r="A91" s="176"/>
      <c r="B91" s="46"/>
      <c r="C91" s="28"/>
      <c r="D91" s="28"/>
      <c r="E91" s="28"/>
      <c r="F91" s="28"/>
      <c r="G91" s="28"/>
      <c r="H91" s="28"/>
      <c r="I91" s="28"/>
      <c r="J91" s="177"/>
      <c r="K91" s="40"/>
    </row>
    <row r="92" spans="1:11" ht="12" thickBot="1" x14ac:dyDescent="0.25">
      <c r="A92" s="61"/>
      <c r="B92" s="47"/>
      <c r="C92" s="29"/>
      <c r="D92" s="29"/>
      <c r="E92" s="29"/>
      <c r="F92" s="29"/>
      <c r="G92" s="29"/>
      <c r="H92" s="36"/>
      <c r="I92" s="36" t="s">
        <v>40</v>
      </c>
      <c r="J92" s="29"/>
      <c r="K92" s="269" t="str">
        <f>IF(ISNUMBER(K85),IF(SUM(J87:J91)=0,"",SUM(J87:J91)),"")</f>
        <v/>
      </c>
    </row>
    <row r="93" spans="1:11" x14ac:dyDescent="0.2">
      <c r="A93" s="62"/>
      <c r="B93" s="48"/>
      <c r="C93" s="30"/>
      <c r="D93" s="30"/>
      <c r="E93" s="30"/>
      <c r="F93" s="30"/>
      <c r="G93" s="30"/>
      <c r="H93" s="37"/>
      <c r="I93" s="37" t="s">
        <v>92</v>
      </c>
      <c r="J93" s="58"/>
      <c r="K93" s="274" t="str">
        <f>IF(A85="Sub Total","",SUM(K85:K92))</f>
        <v/>
      </c>
    </row>
    <row r="94" spans="1:11" x14ac:dyDescent="0.2">
      <c r="A94" s="62"/>
      <c r="B94" s="48"/>
      <c r="C94" s="30"/>
      <c r="D94" s="30"/>
      <c r="E94" s="30"/>
      <c r="F94" s="30"/>
      <c r="G94" s="30"/>
      <c r="H94" s="37"/>
      <c r="I94" s="37" t="s">
        <v>41</v>
      </c>
      <c r="J94" s="358">
        <v>0.1</v>
      </c>
      <c r="K94" s="275" t="e">
        <f>IF(ISNUMBER(K85),IF(ISNUMBER(J94),J94*K93,""),"")</f>
        <v>#VALUE!</v>
      </c>
    </row>
    <row r="95" spans="1:11" ht="12" thickBot="1" x14ac:dyDescent="0.25">
      <c r="A95" s="62"/>
      <c r="B95" s="48"/>
      <c r="C95" s="30"/>
      <c r="D95" s="30"/>
      <c r="E95" s="30"/>
      <c r="F95" s="30"/>
      <c r="G95" s="30"/>
      <c r="H95" s="37"/>
      <c r="I95" s="37" t="s">
        <v>42</v>
      </c>
      <c r="J95" s="59"/>
      <c r="K95" s="273" t="str">
        <f>IF(ISNUMBER(K94),K93-K94,K93)</f>
        <v/>
      </c>
    </row>
    <row r="96" spans="1:11" x14ac:dyDescent="0.2">
      <c r="A96" s="361" t="s">
        <v>43</v>
      </c>
      <c r="B96" s="49"/>
      <c r="C96" s="31"/>
      <c r="D96" s="31"/>
      <c r="E96" s="31"/>
      <c r="F96" s="31"/>
      <c r="G96" s="31"/>
      <c r="H96" s="31"/>
      <c r="I96" s="38"/>
      <c r="J96" s="60" t="s">
        <v>38</v>
      </c>
      <c r="K96" s="270"/>
    </row>
    <row r="97" spans="1:31" x14ac:dyDescent="0.2">
      <c r="A97" s="362"/>
      <c r="B97" s="50"/>
      <c r="C97" s="32"/>
      <c r="D97" s="32"/>
      <c r="E97" s="32"/>
      <c r="F97" s="32"/>
      <c r="G97" s="32"/>
      <c r="H97" s="32"/>
      <c r="I97" s="32"/>
      <c r="J97" s="174"/>
      <c r="K97" s="271"/>
    </row>
    <row r="98" spans="1:31" x14ac:dyDescent="0.2">
      <c r="A98" s="362"/>
      <c r="B98" s="50"/>
      <c r="C98" s="32"/>
      <c r="D98" s="32"/>
      <c r="E98" s="32"/>
      <c r="F98" s="32"/>
      <c r="G98" s="32"/>
      <c r="H98" s="32"/>
      <c r="I98" s="360"/>
      <c r="J98" s="359"/>
      <c r="K98" s="271"/>
    </row>
    <row r="99" spans="1:31" ht="12" thickBot="1" x14ac:dyDescent="0.25">
      <c r="A99" s="363"/>
      <c r="B99" s="51"/>
      <c r="C99" s="33"/>
      <c r="D99" s="33"/>
      <c r="E99" s="33"/>
      <c r="F99" s="33"/>
      <c r="G99" s="33"/>
      <c r="H99" s="33"/>
      <c r="I99" s="33"/>
      <c r="J99" s="175"/>
      <c r="K99" s="272"/>
    </row>
    <row r="100" spans="1:31" ht="12" thickBot="1" x14ac:dyDescent="0.25">
      <c r="A100" s="62"/>
      <c r="B100" s="48"/>
      <c r="C100" s="30"/>
      <c r="D100" s="30"/>
      <c r="E100" s="30"/>
      <c r="F100" s="30"/>
      <c r="G100" s="30"/>
      <c r="H100" s="37"/>
      <c r="I100" s="37" t="s">
        <v>44</v>
      </c>
      <c r="J100" s="30"/>
      <c r="K100" s="269" t="str">
        <f>IF(ISNUMBER(K85),IF(SUM(J97:J99)=0,"",SUM(J97:J99)),"")</f>
        <v/>
      </c>
    </row>
    <row r="101" spans="1:31" ht="12" thickBot="1" x14ac:dyDescent="0.25">
      <c r="A101" s="61"/>
      <c r="B101" s="47"/>
      <c r="C101" s="29"/>
      <c r="D101" s="29"/>
      <c r="E101" s="29"/>
      <c r="F101" s="29"/>
      <c r="G101" s="29"/>
      <c r="H101" s="36"/>
      <c r="I101" s="36" t="s">
        <v>45</v>
      </c>
      <c r="J101" s="29"/>
      <c r="K101" s="269" t="str">
        <f>IF(ISNUMBER(K100),K95-K100,K95)</f>
        <v/>
      </c>
    </row>
    <row r="102" spans="1:31" s="2" customFormat="1" ht="18" customHeight="1" x14ac:dyDescent="0.2">
      <c r="A102" s="52"/>
      <c r="B102" s="52" t="s">
        <v>46</v>
      </c>
      <c r="C102" s="46" t="s">
        <v>148</v>
      </c>
      <c r="D102" s="357"/>
      <c r="E102" s="357"/>
      <c r="F102" s="357"/>
      <c r="G102" s="357"/>
      <c r="H102" s="357"/>
      <c r="I102" s="357"/>
      <c r="J102" s="357"/>
      <c r="K102" s="357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s="10" customFormat="1" x14ac:dyDescent="0.2">
      <c r="A103" s="63"/>
      <c r="B103" s="53"/>
      <c r="C103" s="54"/>
      <c r="D103" s="55" t="s">
        <v>46</v>
      </c>
      <c r="E103" s="34"/>
      <c r="F103" s="34"/>
      <c r="G103" s="34"/>
      <c r="H103" s="34"/>
      <c r="I103" s="34"/>
      <c r="J103" s="34"/>
      <c r="K103" s="41" t="s">
        <v>47</v>
      </c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pans="1:31" s="2" customFormat="1" x14ac:dyDescent="0.2">
      <c r="A104" s="52"/>
      <c r="B104" s="52" t="s">
        <v>48</v>
      </c>
      <c r="C104" s="46" t="s">
        <v>149</v>
      </c>
      <c r="D104" s="56"/>
      <c r="E104" s="357"/>
      <c r="F104" s="357"/>
      <c r="G104" s="357"/>
      <c r="H104" s="357"/>
      <c r="I104" s="357"/>
      <c r="J104" s="357"/>
      <c r="K104" s="4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s="10" customFormat="1" x14ac:dyDescent="0.2">
      <c r="A105" s="304"/>
      <c r="B105" s="53"/>
      <c r="C105" s="54"/>
      <c r="D105" s="55" t="s">
        <v>46</v>
      </c>
      <c r="E105" s="34"/>
      <c r="F105" s="34"/>
      <c r="G105" s="34"/>
      <c r="H105" s="34"/>
      <c r="I105" s="34"/>
      <c r="J105" s="34"/>
      <c r="K105" s="41" t="s">
        <v>47</v>
      </c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pans="1:31" s="2" customFormat="1" x14ac:dyDescent="0.2">
      <c r="A106" s="11" t="s">
        <v>49</v>
      </c>
      <c r="B106" s="11"/>
      <c r="C106" s="11"/>
      <c r="D106" s="11"/>
      <c r="E106" s="11"/>
      <c r="F106" s="11"/>
      <c r="G106" s="11"/>
      <c r="H106" s="11"/>
      <c r="I106" s="11"/>
      <c r="J106" s="11"/>
      <c r="K106" s="13" t="str">
        <f>IF(A55="ENGINEER'S FINAL PAYMENT ESTIMATE","BLR 6303","BLR 6302")</f>
        <v>BLR 6303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s="2" customFormat="1" x14ac:dyDescent="0.2">
      <c r="A107" s="15" t="s">
        <v>50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4" t="s">
        <v>51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ht="11.25" customHeight="1" x14ac:dyDescent="0.2">
      <c r="A108" s="11" t="s">
        <v>28</v>
      </c>
      <c r="B108" s="11"/>
      <c r="C108" s="11"/>
      <c r="D108" s="11"/>
      <c r="E108" s="11"/>
      <c r="F108" s="11"/>
      <c r="G108" s="12"/>
      <c r="H108" s="13" t="s">
        <v>29</v>
      </c>
      <c r="I108" s="15" t="str">
        <f>I54</f>
        <v>Winnebago</v>
      </c>
      <c r="J108" s="15"/>
      <c r="K108" s="15"/>
    </row>
    <row r="109" spans="1:31" x14ac:dyDescent="0.2">
      <c r="A109" s="11" t="str">
        <f>IF(A168="",IF(ISNUMBER(J148),"ENGINEER'S PAYMENT ESTIMATE","ENGINEER'S FINAL PAYMENT ESTIMATE"),A162)</f>
        <v>ENGINEER'S FINAL PAYMENT ESTIMATE</v>
      </c>
      <c r="B109" s="11"/>
      <c r="C109" s="11"/>
      <c r="D109" s="11"/>
      <c r="E109" s="11"/>
      <c r="F109" s="11"/>
      <c r="G109" s="12"/>
      <c r="H109" s="46" t="str">
        <f>IF(ISBLANK('Pay Estimate'!$H$2),"",'Pay Estimate'!$H$2)</f>
        <v/>
      </c>
      <c r="I109" s="15"/>
      <c r="J109" s="357"/>
      <c r="K109" s="357"/>
    </row>
    <row r="110" spans="1:31" x14ac:dyDescent="0.2">
      <c r="A110" s="12"/>
      <c r="B110" s="92" t="str">
        <f>B56</f>
        <v>Estimate No. 1 from July 22nd, 2019 to August 26th, 2019</v>
      </c>
      <c r="C110" s="12"/>
      <c r="D110" s="12"/>
      <c r="E110" s="12"/>
      <c r="F110" s="12"/>
      <c r="G110" s="12"/>
      <c r="H110" s="12"/>
      <c r="I110" s="303"/>
      <c r="J110" s="11" t="s">
        <v>30</v>
      </c>
      <c r="K110" s="11"/>
    </row>
    <row r="111" spans="1:31" x14ac:dyDescent="0.2">
      <c r="A111" s="12"/>
      <c r="B111" s="92" t="str">
        <f>B57</f>
        <v>Payable to: ROCK ROAD CO.</v>
      </c>
      <c r="C111" s="12"/>
      <c r="D111" s="12"/>
      <c r="E111" s="12"/>
      <c r="F111" s="12"/>
      <c r="G111" s="12"/>
      <c r="H111" s="13" t="s">
        <v>31</v>
      </c>
      <c r="I111" s="15" t="str">
        <f>I57</f>
        <v>City of Rockford</v>
      </c>
      <c r="J111" s="15"/>
      <c r="K111" s="15"/>
    </row>
    <row r="112" spans="1:31" ht="12" thickBot="1" x14ac:dyDescent="0.25">
      <c r="A112" s="12"/>
      <c r="B112" s="92" t="str">
        <f>B58</f>
        <v>Address: JANESVILLE, IL BID BOND</v>
      </c>
      <c r="C112" s="12"/>
      <c r="D112" s="12"/>
      <c r="E112" s="12"/>
      <c r="F112" s="12"/>
      <c r="G112" s="12"/>
      <c r="H112" s="14" t="s">
        <v>32</v>
      </c>
      <c r="I112" s="483" t="str">
        <f>I58</f>
        <v>Bid On: City-Wide Street Repairs Group No. 1 - 2025 (Arterials)</v>
      </c>
      <c r="J112" s="483"/>
      <c r="K112" s="483"/>
    </row>
    <row r="113" spans="1:11" x14ac:dyDescent="0.2">
      <c r="A113" s="16"/>
      <c r="B113" s="18"/>
      <c r="C113" s="19" t="s">
        <v>33</v>
      </c>
      <c r="D113" s="19"/>
      <c r="E113" s="19"/>
      <c r="F113" s="20" t="s">
        <v>34</v>
      </c>
      <c r="G113" s="19" t="s">
        <v>35</v>
      </c>
      <c r="H113" s="19" t="s">
        <v>36</v>
      </c>
      <c r="I113" s="19"/>
      <c r="J113" s="19"/>
      <c r="K113" s="21"/>
    </row>
    <row r="114" spans="1:11" ht="12" thickBot="1" x14ac:dyDescent="0.25">
      <c r="A114" s="17" t="s">
        <v>37</v>
      </c>
      <c r="B114" s="132"/>
      <c r="C114" s="22" t="s">
        <v>5</v>
      </c>
      <c r="D114" s="22"/>
      <c r="E114" s="23" t="s">
        <v>38</v>
      </c>
      <c r="F114" s="23" t="s">
        <v>5</v>
      </c>
      <c r="G114" s="22" t="s">
        <v>5</v>
      </c>
      <c r="H114" s="22" t="s">
        <v>5</v>
      </c>
      <c r="I114" s="22"/>
      <c r="J114" s="23" t="s">
        <v>6</v>
      </c>
      <c r="K114" s="24" t="s">
        <v>38</v>
      </c>
    </row>
    <row r="115" spans="1:11" ht="20.25" customHeight="1" x14ac:dyDescent="0.2">
      <c r="A115" s="293">
        <f>IF(ISBLANK('Tabulation of Bids'!A58),"",'Tabulation of Bids'!A58)</f>
        <v>49</v>
      </c>
      <c r="B115" s="294" t="str">
        <f>IF(ISBLANK('Tabulation of Bids'!B58),"",'Tabulation of Bids'!B58)</f>
        <v>Thermoplastic Pavement Markings, Letters and Symbols</v>
      </c>
      <c r="C115" s="295">
        <f>IF('Tabulation of Bids'!D58=0,"",'Tabulation of Bids'!D58)</f>
        <v>5191</v>
      </c>
      <c r="D115" s="296" t="str">
        <f>IF(ISBLANK('Tabulation of Bids'!C58),"",'Tabulation of Bids'!C58)</f>
        <v>S.F.</v>
      </c>
      <c r="E115" s="257">
        <f>IF(J115 = "","",J115*C115)</f>
        <v>20764</v>
      </c>
      <c r="F115" s="258" t="str">
        <f>IF((H115&gt;C115),H115-C115,"")</f>
        <v/>
      </c>
      <c r="G115" s="288">
        <f>IF($K$159="BLR 6303",IF(C115&gt;H115,C115-H115,""),"")</f>
        <v>5191</v>
      </c>
      <c r="H115" s="166"/>
      <c r="I115" s="135" t="str">
        <f t="shared" ref="I115:I138" si="10">IF(ISBLANK(H115),"",D115)</f>
        <v/>
      </c>
      <c r="J115" s="133">
        <f>IF(ISBLANK('Tabulation of Bids'!G58),"",'Tabulation of Bids'!G58)</f>
        <v>4</v>
      </c>
      <c r="K115" s="133" t="str">
        <f t="shared" ref="K115:K138" si="11">IF(ISBLANK(H115),"",H115*J115)</f>
        <v/>
      </c>
    </row>
    <row r="116" spans="1:11" ht="20.25" customHeight="1" x14ac:dyDescent="0.2">
      <c r="A116" s="297">
        <f>IF(ISBLANK('Tabulation of Bids'!A59),"",'Tabulation of Bids'!A59)</f>
        <v>50</v>
      </c>
      <c r="B116" s="298" t="str">
        <f>IF(ISBLANK('Tabulation of Bids'!B59),"",'Tabulation of Bids'!B59)</f>
        <v>Detector Loops</v>
      </c>
      <c r="C116" s="295">
        <f>IF('Tabulation of Bids'!D59=0,"",'Tabulation of Bids'!D59)</f>
        <v>4400</v>
      </c>
      <c r="D116" s="299" t="str">
        <f>IF(ISBLANK('Tabulation of Bids'!C59),"",'Tabulation of Bids'!C59)</f>
        <v>L.F.</v>
      </c>
      <c r="E116" s="261">
        <f t="shared" ref="E116:E138" si="12">IF(J116 = "","",J116*C116)</f>
        <v>72600</v>
      </c>
      <c r="F116" s="262" t="str">
        <f t="shared" ref="F116:F138" si="13">IF((H116&gt;C116),H116-C116,"")</f>
        <v/>
      </c>
      <c r="G116" s="288">
        <f t="shared" ref="G116:G138" si="14">IF($K$159="BLR 6303",IF(C116&gt;H116,C116-H116,""),"")</f>
        <v>4400</v>
      </c>
      <c r="H116" s="166"/>
      <c r="I116" s="135" t="str">
        <f t="shared" si="10"/>
        <v/>
      </c>
      <c r="J116" s="133">
        <f>IF(ISBLANK('Tabulation of Bids'!G59),"",'Tabulation of Bids'!G59)</f>
        <v>16.5</v>
      </c>
      <c r="K116" s="133" t="str">
        <f t="shared" si="11"/>
        <v/>
      </c>
    </row>
    <row r="117" spans="1:11" ht="20.25" customHeight="1" x14ac:dyDescent="0.2">
      <c r="A117" s="297" t="str">
        <f>IF(ISBLANK('Tabulation of Bids'!A60),"",'Tabulation of Bids'!A60)</f>
        <v/>
      </c>
      <c r="B117" s="298" t="str">
        <f>IF(ISBLANK('Tabulation of Bids'!B60),"",'Tabulation of Bids'!B60)</f>
        <v/>
      </c>
      <c r="C117" s="295" t="str">
        <f>IF('Tabulation of Bids'!D60=0,"",'Tabulation of Bids'!D60)</f>
        <v/>
      </c>
      <c r="D117" s="299" t="str">
        <f>IF(ISBLANK('Tabulation of Bids'!C60),"",'Tabulation of Bids'!C60)</f>
        <v/>
      </c>
      <c r="E117" s="261" t="str">
        <f t="shared" si="12"/>
        <v/>
      </c>
      <c r="F117" s="262" t="str">
        <f t="shared" si="13"/>
        <v/>
      </c>
      <c r="G117" s="288" t="str">
        <f t="shared" si="14"/>
        <v/>
      </c>
      <c r="H117" s="166"/>
      <c r="I117" s="135" t="str">
        <f t="shared" si="10"/>
        <v/>
      </c>
      <c r="J117" s="133" t="str">
        <f>IF(ISBLANK('Tabulation of Bids'!G60),"",'Tabulation of Bids'!G60)</f>
        <v/>
      </c>
      <c r="K117" s="133" t="str">
        <f t="shared" si="11"/>
        <v/>
      </c>
    </row>
    <row r="118" spans="1:11" ht="20.25" customHeight="1" x14ac:dyDescent="0.2">
      <c r="A118" s="297" t="str">
        <f>IF(ISBLANK('Tabulation of Bids'!A61),"",'Tabulation of Bids'!A61)</f>
        <v/>
      </c>
      <c r="B118" s="298" t="str">
        <f>IF(ISBLANK('Tabulation of Bids'!B61),"",'Tabulation of Bids'!B61)</f>
        <v/>
      </c>
      <c r="C118" s="295" t="str">
        <f>IF('Tabulation of Bids'!D61=0,"",'Tabulation of Bids'!D61)</f>
        <v/>
      </c>
      <c r="D118" s="299" t="str">
        <f>IF(ISBLANK('Tabulation of Bids'!C61),"",'Tabulation of Bids'!C61)</f>
        <v/>
      </c>
      <c r="E118" s="261" t="str">
        <f t="shared" si="12"/>
        <v/>
      </c>
      <c r="F118" s="262" t="str">
        <f t="shared" si="13"/>
        <v/>
      </c>
      <c r="G118" s="288" t="str">
        <f t="shared" si="14"/>
        <v/>
      </c>
      <c r="H118" s="166"/>
      <c r="I118" s="135" t="str">
        <f t="shared" si="10"/>
        <v/>
      </c>
      <c r="J118" s="133" t="str">
        <f>IF(ISBLANK('Tabulation of Bids'!G61),"",'Tabulation of Bids'!G61)</f>
        <v/>
      </c>
      <c r="K118" s="133" t="str">
        <f t="shared" si="11"/>
        <v/>
      </c>
    </row>
    <row r="119" spans="1:11" ht="20.25" customHeight="1" x14ac:dyDescent="0.2">
      <c r="A119" s="297" t="str">
        <f>IF(ISBLANK('Tabulation of Bids'!A62),"",'Tabulation of Bids'!A62)</f>
        <v/>
      </c>
      <c r="B119" s="298" t="str">
        <f>IF(ISBLANK('Tabulation of Bids'!B62),"",'Tabulation of Bids'!B62)</f>
        <v/>
      </c>
      <c r="C119" s="295" t="str">
        <f>IF('Tabulation of Bids'!D62=0,"",'Tabulation of Bids'!D62)</f>
        <v/>
      </c>
      <c r="D119" s="299" t="str">
        <f>IF(ISBLANK('Tabulation of Bids'!C62),"",'Tabulation of Bids'!C62)</f>
        <v/>
      </c>
      <c r="E119" s="261" t="str">
        <f t="shared" si="12"/>
        <v/>
      </c>
      <c r="F119" s="262" t="str">
        <f t="shared" si="13"/>
        <v/>
      </c>
      <c r="G119" s="288" t="str">
        <f t="shared" si="14"/>
        <v/>
      </c>
      <c r="H119" s="166"/>
      <c r="I119" s="135" t="str">
        <f t="shared" si="10"/>
        <v/>
      </c>
      <c r="J119" s="133" t="str">
        <f>IF(ISBLANK('Tabulation of Bids'!G62),"",'Tabulation of Bids'!G62)</f>
        <v/>
      </c>
      <c r="K119" s="133" t="str">
        <f t="shared" si="11"/>
        <v/>
      </c>
    </row>
    <row r="120" spans="1:11" ht="20.25" customHeight="1" x14ac:dyDescent="0.2">
      <c r="A120" s="297" t="str">
        <f>IF(ISBLANK('Tabulation of Bids'!A63),"",'Tabulation of Bids'!A63)</f>
        <v/>
      </c>
      <c r="B120" s="298" t="str">
        <f>IF(ISBLANK('Tabulation of Bids'!B63),"",'Tabulation of Bids'!B63)</f>
        <v/>
      </c>
      <c r="C120" s="295" t="str">
        <f>IF('Tabulation of Bids'!D63=0,"",'Tabulation of Bids'!D63)</f>
        <v/>
      </c>
      <c r="D120" s="299" t="str">
        <f>IF(ISBLANK('Tabulation of Bids'!C63),"",'Tabulation of Bids'!C63)</f>
        <v/>
      </c>
      <c r="E120" s="261" t="str">
        <f t="shared" si="12"/>
        <v/>
      </c>
      <c r="F120" s="262" t="str">
        <f t="shared" si="13"/>
        <v/>
      </c>
      <c r="G120" s="288" t="str">
        <f t="shared" si="14"/>
        <v/>
      </c>
      <c r="H120" s="166"/>
      <c r="I120" s="135" t="str">
        <f t="shared" si="10"/>
        <v/>
      </c>
      <c r="J120" s="133" t="str">
        <f>IF(ISBLANK('Tabulation of Bids'!G63),"",'Tabulation of Bids'!G63)</f>
        <v/>
      </c>
      <c r="K120" s="133" t="str">
        <f t="shared" si="11"/>
        <v/>
      </c>
    </row>
    <row r="121" spans="1:11" ht="20.25" customHeight="1" x14ac:dyDescent="0.2">
      <c r="A121" s="297" t="str">
        <f>IF(ISBLANK('Tabulation of Bids'!A64),"",'Tabulation of Bids'!A64)</f>
        <v/>
      </c>
      <c r="B121" s="298" t="str">
        <f>IF(ISBLANK('Tabulation of Bids'!B64),"",'Tabulation of Bids'!B64)</f>
        <v/>
      </c>
      <c r="C121" s="295" t="str">
        <f>IF('Tabulation of Bids'!D64=0,"",'Tabulation of Bids'!D64)</f>
        <v/>
      </c>
      <c r="D121" s="299" t="str">
        <f>IF(ISBLANK('Tabulation of Bids'!C64),"",'Tabulation of Bids'!C64)</f>
        <v/>
      </c>
      <c r="E121" s="261" t="str">
        <f t="shared" si="12"/>
        <v/>
      </c>
      <c r="F121" s="262" t="str">
        <f t="shared" si="13"/>
        <v/>
      </c>
      <c r="G121" s="288" t="str">
        <f t="shared" si="14"/>
        <v/>
      </c>
      <c r="H121" s="166"/>
      <c r="I121" s="135" t="str">
        <f t="shared" si="10"/>
        <v/>
      </c>
      <c r="J121" s="133" t="str">
        <f>IF(ISBLANK('Tabulation of Bids'!G64),"",'Tabulation of Bids'!G64)</f>
        <v/>
      </c>
      <c r="K121" s="133" t="str">
        <f t="shared" si="11"/>
        <v/>
      </c>
    </row>
    <row r="122" spans="1:11" ht="20.25" customHeight="1" x14ac:dyDescent="0.2">
      <c r="A122" s="297" t="str">
        <f>IF(ISBLANK('Tabulation of Bids'!A65),"",'Tabulation of Bids'!A65)</f>
        <v/>
      </c>
      <c r="B122" s="298" t="str">
        <f>IF(ISBLANK('Tabulation of Bids'!B65),"",'Tabulation of Bids'!B65)</f>
        <v/>
      </c>
      <c r="C122" s="295" t="str">
        <f>IF('Tabulation of Bids'!D65=0,"",'Tabulation of Bids'!D65)</f>
        <v/>
      </c>
      <c r="D122" s="299" t="str">
        <f>IF(ISBLANK('Tabulation of Bids'!C65),"",'Tabulation of Bids'!C65)</f>
        <v/>
      </c>
      <c r="E122" s="261" t="str">
        <f t="shared" si="12"/>
        <v/>
      </c>
      <c r="F122" s="262" t="str">
        <f t="shared" si="13"/>
        <v/>
      </c>
      <c r="G122" s="288" t="str">
        <f t="shared" si="14"/>
        <v/>
      </c>
      <c r="H122" s="166"/>
      <c r="I122" s="135" t="str">
        <f t="shared" si="10"/>
        <v/>
      </c>
      <c r="J122" s="133" t="str">
        <f>IF(ISBLANK('Tabulation of Bids'!G65),"",'Tabulation of Bids'!G65)</f>
        <v/>
      </c>
      <c r="K122" s="133" t="str">
        <f t="shared" si="11"/>
        <v/>
      </c>
    </row>
    <row r="123" spans="1:11" ht="20.25" customHeight="1" x14ac:dyDescent="0.2">
      <c r="A123" s="297" t="str">
        <f>IF(ISBLANK('Tabulation of Bids'!A66),"",'Tabulation of Bids'!A66)</f>
        <v/>
      </c>
      <c r="B123" s="298" t="str">
        <f>IF(ISBLANK('Tabulation of Bids'!B66),"",'Tabulation of Bids'!B66)</f>
        <v/>
      </c>
      <c r="C123" s="295" t="str">
        <f>IF('Tabulation of Bids'!D66=0,"",'Tabulation of Bids'!D66)</f>
        <v/>
      </c>
      <c r="D123" s="299" t="str">
        <f>IF(ISBLANK('Tabulation of Bids'!C66),"",'Tabulation of Bids'!C66)</f>
        <v/>
      </c>
      <c r="E123" s="261" t="str">
        <f t="shared" si="12"/>
        <v/>
      </c>
      <c r="F123" s="262" t="str">
        <f t="shared" si="13"/>
        <v/>
      </c>
      <c r="G123" s="288" t="str">
        <f t="shared" si="14"/>
        <v/>
      </c>
      <c r="H123" s="166"/>
      <c r="I123" s="135" t="str">
        <f t="shared" si="10"/>
        <v/>
      </c>
      <c r="J123" s="133" t="str">
        <f>IF(ISBLANK('Tabulation of Bids'!G66),"",'Tabulation of Bids'!G66)</f>
        <v/>
      </c>
      <c r="K123" s="133" t="str">
        <f t="shared" si="11"/>
        <v/>
      </c>
    </row>
    <row r="124" spans="1:11" ht="20.25" customHeight="1" x14ac:dyDescent="0.2">
      <c r="A124" s="297" t="str">
        <f>IF(ISBLANK('Tabulation of Bids'!A67),"",'Tabulation of Bids'!A67)</f>
        <v/>
      </c>
      <c r="B124" s="298" t="str">
        <f>IF(ISBLANK('Tabulation of Bids'!B67),"",'Tabulation of Bids'!B67)</f>
        <v/>
      </c>
      <c r="C124" s="295" t="str">
        <f>IF('Tabulation of Bids'!D67=0,"",'Tabulation of Bids'!D67)</f>
        <v/>
      </c>
      <c r="D124" s="299" t="str">
        <f>IF(ISBLANK('Tabulation of Bids'!C67),"",'Tabulation of Bids'!C67)</f>
        <v/>
      </c>
      <c r="E124" s="261" t="str">
        <f t="shared" si="12"/>
        <v/>
      </c>
      <c r="F124" s="262" t="str">
        <f t="shared" si="13"/>
        <v/>
      </c>
      <c r="G124" s="288" t="str">
        <f t="shared" si="14"/>
        <v/>
      </c>
      <c r="H124" s="166"/>
      <c r="I124" s="135" t="str">
        <f t="shared" si="10"/>
        <v/>
      </c>
      <c r="J124" s="133" t="str">
        <f>IF(ISBLANK('Tabulation of Bids'!G67),"",'Tabulation of Bids'!G67)</f>
        <v/>
      </c>
      <c r="K124" s="133" t="str">
        <f t="shared" si="11"/>
        <v/>
      </c>
    </row>
    <row r="125" spans="1:11" ht="20.25" customHeight="1" x14ac:dyDescent="0.2">
      <c r="A125" s="297" t="str">
        <f>IF(ISBLANK('Tabulation of Bids'!A68),"",'Tabulation of Bids'!A68)</f>
        <v/>
      </c>
      <c r="B125" s="298" t="str">
        <f>IF(ISBLANK('Tabulation of Bids'!B68),"",'Tabulation of Bids'!B68)</f>
        <v/>
      </c>
      <c r="C125" s="295" t="str">
        <f>IF('Tabulation of Bids'!D68=0,"",'Tabulation of Bids'!D68)</f>
        <v/>
      </c>
      <c r="D125" s="299" t="str">
        <f>IF(ISBLANK('Tabulation of Bids'!C68),"",'Tabulation of Bids'!C68)</f>
        <v/>
      </c>
      <c r="E125" s="261" t="str">
        <f t="shared" si="12"/>
        <v/>
      </c>
      <c r="F125" s="262" t="str">
        <f t="shared" si="13"/>
        <v/>
      </c>
      <c r="G125" s="288" t="str">
        <f t="shared" si="14"/>
        <v/>
      </c>
      <c r="H125" s="166"/>
      <c r="I125" s="135" t="str">
        <f t="shared" si="10"/>
        <v/>
      </c>
      <c r="J125" s="133" t="str">
        <f>IF(ISBLANK('Tabulation of Bids'!G68),"",'Tabulation of Bids'!G68)</f>
        <v/>
      </c>
      <c r="K125" s="133" t="str">
        <f t="shared" si="11"/>
        <v/>
      </c>
    </row>
    <row r="126" spans="1:11" ht="20.25" customHeight="1" x14ac:dyDescent="0.2">
      <c r="A126" s="297" t="str">
        <f>IF(ISBLANK('Tabulation of Bids'!A69),"",'Tabulation of Bids'!A69)</f>
        <v/>
      </c>
      <c r="B126" s="298" t="str">
        <f>IF(ISBLANK('Tabulation of Bids'!B69),"",'Tabulation of Bids'!B69)</f>
        <v/>
      </c>
      <c r="C126" s="295" t="str">
        <f>IF('Tabulation of Bids'!D69=0,"",'Tabulation of Bids'!D69)</f>
        <v/>
      </c>
      <c r="D126" s="299" t="str">
        <f>IF(ISBLANK('Tabulation of Bids'!C69),"",'Tabulation of Bids'!C69)</f>
        <v/>
      </c>
      <c r="E126" s="261" t="str">
        <f t="shared" si="12"/>
        <v/>
      </c>
      <c r="F126" s="262" t="str">
        <f t="shared" si="13"/>
        <v/>
      </c>
      <c r="G126" s="288" t="str">
        <f t="shared" si="14"/>
        <v/>
      </c>
      <c r="H126" s="166"/>
      <c r="I126" s="135" t="str">
        <f t="shared" si="10"/>
        <v/>
      </c>
      <c r="J126" s="133" t="str">
        <f>IF(ISBLANK('Tabulation of Bids'!G69),"",'Tabulation of Bids'!G69)</f>
        <v/>
      </c>
      <c r="K126" s="133" t="str">
        <f t="shared" si="11"/>
        <v/>
      </c>
    </row>
    <row r="127" spans="1:11" ht="20.25" customHeight="1" x14ac:dyDescent="0.2">
      <c r="A127" s="297" t="str">
        <f>IF(ISBLANK('Tabulation of Bids'!A70),"",'Tabulation of Bids'!A70)</f>
        <v/>
      </c>
      <c r="B127" s="298" t="str">
        <f>IF(ISBLANK('Tabulation of Bids'!B70),"",'Tabulation of Bids'!B70)</f>
        <v/>
      </c>
      <c r="C127" s="295" t="str">
        <f>IF('Tabulation of Bids'!D70=0,"",'Tabulation of Bids'!D70)</f>
        <v/>
      </c>
      <c r="D127" s="299" t="str">
        <f>IF(ISBLANK('Tabulation of Bids'!C70),"",'Tabulation of Bids'!C70)</f>
        <v/>
      </c>
      <c r="E127" s="261" t="str">
        <f t="shared" si="12"/>
        <v/>
      </c>
      <c r="F127" s="262" t="str">
        <f t="shared" si="13"/>
        <v/>
      </c>
      <c r="G127" s="288" t="str">
        <f t="shared" si="14"/>
        <v/>
      </c>
      <c r="H127" s="166"/>
      <c r="I127" s="135" t="str">
        <f t="shared" si="10"/>
        <v/>
      </c>
      <c r="J127" s="133" t="str">
        <f>IF(ISBLANK('Tabulation of Bids'!G70),"",'Tabulation of Bids'!G70)</f>
        <v/>
      </c>
      <c r="K127" s="133" t="str">
        <f t="shared" si="11"/>
        <v/>
      </c>
    </row>
    <row r="128" spans="1:11" ht="20.25" customHeight="1" x14ac:dyDescent="0.2">
      <c r="A128" s="297" t="str">
        <f>IF(ISBLANK('Tabulation of Bids'!A71),"",'Tabulation of Bids'!A71)</f>
        <v/>
      </c>
      <c r="B128" s="298" t="str">
        <f>IF(ISBLANK('Tabulation of Bids'!B71),"",'Tabulation of Bids'!B71)</f>
        <v/>
      </c>
      <c r="C128" s="295" t="str">
        <f>IF('Tabulation of Bids'!D71=0,"",'Tabulation of Bids'!D71)</f>
        <v/>
      </c>
      <c r="D128" s="299" t="str">
        <f>IF(ISBLANK('Tabulation of Bids'!C71),"",'Tabulation of Bids'!C71)</f>
        <v/>
      </c>
      <c r="E128" s="261" t="str">
        <f t="shared" si="12"/>
        <v/>
      </c>
      <c r="F128" s="262" t="str">
        <f t="shared" si="13"/>
        <v/>
      </c>
      <c r="G128" s="288" t="str">
        <f t="shared" si="14"/>
        <v/>
      </c>
      <c r="H128" s="166"/>
      <c r="I128" s="135" t="str">
        <f t="shared" si="10"/>
        <v/>
      </c>
      <c r="J128" s="133" t="str">
        <f>IF(ISBLANK('Tabulation of Bids'!G71),"",'Tabulation of Bids'!G71)</f>
        <v/>
      </c>
      <c r="K128" s="133" t="str">
        <f t="shared" si="11"/>
        <v/>
      </c>
    </row>
    <row r="129" spans="1:11" ht="20.25" customHeight="1" x14ac:dyDescent="0.2">
      <c r="A129" s="297" t="str">
        <f>IF(ISBLANK('Tabulation of Bids'!A72),"",'Tabulation of Bids'!A72)</f>
        <v/>
      </c>
      <c r="B129" s="298" t="str">
        <f>IF(ISBLANK('Tabulation of Bids'!B72),"",'Tabulation of Bids'!B72)</f>
        <v/>
      </c>
      <c r="C129" s="295" t="str">
        <f>IF('Tabulation of Bids'!D72=0,"",'Tabulation of Bids'!D72)</f>
        <v/>
      </c>
      <c r="D129" s="299" t="str">
        <f>IF(ISBLANK('Tabulation of Bids'!C72),"",'Tabulation of Bids'!C72)</f>
        <v/>
      </c>
      <c r="E129" s="261" t="str">
        <f t="shared" si="12"/>
        <v/>
      </c>
      <c r="F129" s="262" t="str">
        <f t="shared" si="13"/>
        <v/>
      </c>
      <c r="G129" s="288" t="str">
        <f t="shared" si="14"/>
        <v/>
      </c>
      <c r="H129" s="166"/>
      <c r="I129" s="135" t="str">
        <f t="shared" si="10"/>
        <v/>
      </c>
      <c r="J129" s="133" t="str">
        <f>IF(ISBLANK('Tabulation of Bids'!G72),"",'Tabulation of Bids'!G72)</f>
        <v/>
      </c>
      <c r="K129" s="133" t="str">
        <f t="shared" si="11"/>
        <v/>
      </c>
    </row>
    <row r="130" spans="1:11" ht="20.25" customHeight="1" x14ac:dyDescent="0.2">
      <c r="A130" s="297" t="str">
        <f>IF(ISBLANK('Tabulation of Bids'!A73),"",'Tabulation of Bids'!A73)</f>
        <v/>
      </c>
      <c r="B130" s="298" t="str">
        <f>IF(ISBLANK('Tabulation of Bids'!B73),"",'Tabulation of Bids'!B73)</f>
        <v/>
      </c>
      <c r="C130" s="295" t="str">
        <f>IF('Tabulation of Bids'!D73=0,"",'Tabulation of Bids'!D73)</f>
        <v/>
      </c>
      <c r="D130" s="299" t="str">
        <f>IF(ISBLANK('Tabulation of Bids'!C73),"",'Tabulation of Bids'!C73)</f>
        <v/>
      </c>
      <c r="E130" s="261" t="str">
        <f t="shared" si="12"/>
        <v/>
      </c>
      <c r="F130" s="262" t="str">
        <f t="shared" si="13"/>
        <v/>
      </c>
      <c r="G130" s="288" t="str">
        <f t="shared" si="14"/>
        <v/>
      </c>
      <c r="H130" s="166"/>
      <c r="I130" s="135" t="str">
        <f t="shared" si="10"/>
        <v/>
      </c>
      <c r="J130" s="133" t="str">
        <f>IF(ISBLANK('Tabulation of Bids'!G73),"",'Tabulation of Bids'!G73)</f>
        <v/>
      </c>
      <c r="K130" s="133" t="str">
        <f t="shared" si="11"/>
        <v/>
      </c>
    </row>
    <row r="131" spans="1:11" ht="20.25" customHeight="1" x14ac:dyDescent="0.2">
      <c r="A131" s="297" t="str">
        <f>IF(ISBLANK('Tabulation of Bids'!A74),"",'Tabulation of Bids'!A74)</f>
        <v/>
      </c>
      <c r="B131" s="298" t="str">
        <f>IF(ISBLANK('Tabulation of Bids'!B74),"",'Tabulation of Bids'!B74)</f>
        <v/>
      </c>
      <c r="C131" s="295" t="str">
        <f>IF('Tabulation of Bids'!D74=0,"",'Tabulation of Bids'!D74)</f>
        <v/>
      </c>
      <c r="D131" s="299" t="str">
        <f>IF(ISBLANK('Tabulation of Bids'!C74),"",'Tabulation of Bids'!C74)</f>
        <v/>
      </c>
      <c r="E131" s="261" t="str">
        <f t="shared" si="12"/>
        <v/>
      </c>
      <c r="F131" s="262" t="str">
        <f t="shared" si="13"/>
        <v/>
      </c>
      <c r="G131" s="288" t="str">
        <f t="shared" si="14"/>
        <v/>
      </c>
      <c r="H131" s="166"/>
      <c r="I131" s="135" t="str">
        <f t="shared" si="10"/>
        <v/>
      </c>
      <c r="J131" s="133" t="str">
        <f>IF(ISBLANK('Tabulation of Bids'!G74),"",'Tabulation of Bids'!G74)</f>
        <v/>
      </c>
      <c r="K131" s="133" t="str">
        <f t="shared" si="11"/>
        <v/>
      </c>
    </row>
    <row r="132" spans="1:11" ht="20.25" customHeight="1" x14ac:dyDescent="0.2">
      <c r="A132" s="297" t="str">
        <f>IF(ISBLANK('Tabulation of Bids'!A75),"",'Tabulation of Bids'!A75)</f>
        <v/>
      </c>
      <c r="B132" s="298" t="str">
        <f>IF(ISBLANK('Tabulation of Bids'!B75),"",'Tabulation of Bids'!B75)</f>
        <v/>
      </c>
      <c r="C132" s="295" t="str">
        <f>IF('Tabulation of Bids'!D75=0,"",'Tabulation of Bids'!D75)</f>
        <v/>
      </c>
      <c r="D132" s="299" t="str">
        <f>IF(ISBLANK('Tabulation of Bids'!C75),"",'Tabulation of Bids'!C75)</f>
        <v/>
      </c>
      <c r="E132" s="261" t="str">
        <f t="shared" si="12"/>
        <v/>
      </c>
      <c r="F132" s="262" t="str">
        <f t="shared" si="13"/>
        <v/>
      </c>
      <c r="G132" s="288" t="str">
        <f t="shared" si="14"/>
        <v/>
      </c>
      <c r="H132" s="166"/>
      <c r="I132" s="135" t="str">
        <f t="shared" si="10"/>
        <v/>
      </c>
      <c r="J132" s="133" t="str">
        <f>IF(ISBLANK('Tabulation of Bids'!G75),"",'Tabulation of Bids'!G75)</f>
        <v/>
      </c>
      <c r="K132" s="133" t="str">
        <f t="shared" si="11"/>
        <v/>
      </c>
    </row>
    <row r="133" spans="1:11" ht="20.25" customHeight="1" x14ac:dyDescent="0.2">
      <c r="A133" s="297" t="str">
        <f>IF(ISBLANK('Tabulation of Bids'!A76),"",'Tabulation of Bids'!A76)</f>
        <v/>
      </c>
      <c r="B133" s="298" t="str">
        <f>IF(ISBLANK('Tabulation of Bids'!B76),"",'Tabulation of Bids'!B76)</f>
        <v/>
      </c>
      <c r="C133" s="295" t="str">
        <f>IF('Tabulation of Bids'!D76=0,"",'Tabulation of Bids'!D76)</f>
        <v/>
      </c>
      <c r="D133" s="299" t="str">
        <f>IF(ISBLANK('Tabulation of Bids'!C76),"",'Tabulation of Bids'!C76)</f>
        <v/>
      </c>
      <c r="E133" s="261" t="str">
        <f t="shared" si="12"/>
        <v/>
      </c>
      <c r="F133" s="262" t="str">
        <f t="shared" si="13"/>
        <v/>
      </c>
      <c r="G133" s="288" t="str">
        <f t="shared" si="14"/>
        <v/>
      </c>
      <c r="H133" s="166"/>
      <c r="I133" s="135" t="str">
        <f t="shared" si="10"/>
        <v/>
      </c>
      <c r="J133" s="133" t="str">
        <f>IF(ISBLANK('Tabulation of Bids'!G76),"",'Tabulation of Bids'!G76)</f>
        <v/>
      </c>
      <c r="K133" s="133" t="str">
        <f t="shared" si="11"/>
        <v/>
      </c>
    </row>
    <row r="134" spans="1:11" ht="20.25" customHeight="1" x14ac:dyDescent="0.2">
      <c r="A134" s="297" t="str">
        <f>IF(ISBLANK('Tabulation of Bids'!A77),"",'Tabulation of Bids'!A77)</f>
        <v/>
      </c>
      <c r="B134" s="298" t="str">
        <f>IF(ISBLANK('Tabulation of Bids'!B77),"",'Tabulation of Bids'!B77)</f>
        <v/>
      </c>
      <c r="C134" s="295" t="str">
        <f>IF('Tabulation of Bids'!D77=0,"",'Tabulation of Bids'!D77)</f>
        <v/>
      </c>
      <c r="D134" s="299" t="str">
        <f>IF(ISBLANK('Tabulation of Bids'!C77),"",'Tabulation of Bids'!C77)</f>
        <v/>
      </c>
      <c r="E134" s="261" t="str">
        <f t="shared" si="12"/>
        <v/>
      </c>
      <c r="F134" s="262" t="str">
        <f t="shared" si="13"/>
        <v/>
      </c>
      <c r="G134" s="288" t="str">
        <f t="shared" si="14"/>
        <v/>
      </c>
      <c r="H134" s="166"/>
      <c r="I134" s="135" t="str">
        <f t="shared" si="10"/>
        <v/>
      </c>
      <c r="J134" s="133" t="str">
        <f>IF(ISBLANK('Tabulation of Bids'!G77),"",'Tabulation of Bids'!G77)</f>
        <v/>
      </c>
      <c r="K134" s="133" t="str">
        <f t="shared" si="11"/>
        <v/>
      </c>
    </row>
    <row r="135" spans="1:11" ht="20.25" customHeight="1" x14ac:dyDescent="0.2">
      <c r="A135" s="297" t="str">
        <f>IF(ISBLANK('Tabulation of Bids'!A78),"",'Tabulation of Bids'!A78)</f>
        <v/>
      </c>
      <c r="B135" s="298" t="str">
        <f>IF(ISBLANK('Tabulation of Bids'!B78),"",'Tabulation of Bids'!B78)</f>
        <v/>
      </c>
      <c r="C135" s="295" t="str">
        <f>IF('Tabulation of Bids'!D78=0,"",'Tabulation of Bids'!D78)</f>
        <v/>
      </c>
      <c r="D135" s="299" t="str">
        <f>IF(ISBLANK('Tabulation of Bids'!C78),"",'Tabulation of Bids'!C78)</f>
        <v/>
      </c>
      <c r="E135" s="261" t="str">
        <f t="shared" si="12"/>
        <v/>
      </c>
      <c r="F135" s="262" t="str">
        <f t="shared" si="13"/>
        <v/>
      </c>
      <c r="G135" s="288" t="str">
        <f t="shared" si="14"/>
        <v/>
      </c>
      <c r="H135" s="166"/>
      <c r="I135" s="135" t="str">
        <f t="shared" si="10"/>
        <v/>
      </c>
      <c r="J135" s="133" t="str">
        <f>IF(ISBLANK('Tabulation of Bids'!G78),"",'Tabulation of Bids'!G78)</f>
        <v/>
      </c>
      <c r="K135" s="133" t="str">
        <f t="shared" si="11"/>
        <v/>
      </c>
    </row>
    <row r="136" spans="1:11" ht="20.25" customHeight="1" x14ac:dyDescent="0.2">
      <c r="A136" s="297" t="str">
        <f>IF(ISBLANK('Tabulation of Bids'!A79),"",'Tabulation of Bids'!A79)</f>
        <v/>
      </c>
      <c r="B136" s="298" t="str">
        <f>IF(ISBLANK('Tabulation of Bids'!B79),"",'Tabulation of Bids'!B79)</f>
        <v/>
      </c>
      <c r="C136" s="295" t="str">
        <f>IF('Tabulation of Bids'!D79=0,"",'Tabulation of Bids'!D79)</f>
        <v/>
      </c>
      <c r="D136" s="299" t="str">
        <f>IF(ISBLANK('Tabulation of Bids'!C79),"",'Tabulation of Bids'!C79)</f>
        <v/>
      </c>
      <c r="E136" s="261" t="str">
        <f t="shared" si="12"/>
        <v/>
      </c>
      <c r="F136" s="262" t="str">
        <f t="shared" si="13"/>
        <v/>
      </c>
      <c r="G136" s="288" t="str">
        <f t="shared" si="14"/>
        <v/>
      </c>
      <c r="H136" s="166"/>
      <c r="I136" s="135" t="str">
        <f t="shared" si="10"/>
        <v/>
      </c>
      <c r="J136" s="133" t="str">
        <f>IF(ISBLANK('Tabulation of Bids'!G79),"",'Tabulation of Bids'!G79)</f>
        <v/>
      </c>
      <c r="K136" s="133" t="str">
        <f t="shared" si="11"/>
        <v/>
      </c>
    </row>
    <row r="137" spans="1:11" ht="20.25" customHeight="1" x14ac:dyDescent="0.2">
      <c r="A137" s="297" t="str">
        <f>IF(ISBLANK('Tabulation of Bids'!A80),"",'Tabulation of Bids'!A80)</f>
        <v/>
      </c>
      <c r="B137" s="298" t="str">
        <f>IF(ISBLANK('Tabulation of Bids'!B80),"",'Tabulation of Bids'!B80)</f>
        <v/>
      </c>
      <c r="C137" s="295" t="str">
        <f>IF('Tabulation of Bids'!D80=0,"",'Tabulation of Bids'!D80)</f>
        <v/>
      </c>
      <c r="D137" s="299" t="str">
        <f>IF(ISBLANK('Tabulation of Bids'!C80),"",'Tabulation of Bids'!C80)</f>
        <v/>
      </c>
      <c r="E137" s="261" t="str">
        <f t="shared" si="12"/>
        <v/>
      </c>
      <c r="F137" s="262" t="str">
        <f t="shared" si="13"/>
        <v/>
      </c>
      <c r="G137" s="288" t="str">
        <f t="shared" si="14"/>
        <v/>
      </c>
      <c r="H137" s="166"/>
      <c r="I137" s="135" t="str">
        <f t="shared" si="10"/>
        <v/>
      </c>
      <c r="J137" s="133" t="str">
        <f>IF(ISBLANK('Tabulation of Bids'!G80),"",'Tabulation of Bids'!G80)</f>
        <v/>
      </c>
      <c r="K137" s="133" t="str">
        <f t="shared" si="11"/>
        <v/>
      </c>
    </row>
    <row r="138" spans="1:11" ht="20.25" customHeight="1" thickBot="1" x14ac:dyDescent="0.25">
      <c r="A138" s="300" t="str">
        <f>IF(ISBLANK('Tabulation of Bids'!A81),"",'Tabulation of Bids'!A81)</f>
        <v/>
      </c>
      <c r="B138" s="301" t="str">
        <f>IF(ISBLANK('Tabulation of Bids'!B81),"",'Tabulation of Bids'!B81)</f>
        <v/>
      </c>
      <c r="C138" s="295" t="str">
        <f>IF('Tabulation of Bids'!D81=0,"",'Tabulation of Bids'!D81)</f>
        <v/>
      </c>
      <c r="D138" s="302" t="str">
        <f>IF(ISBLANK('Tabulation of Bids'!C81),"",'Tabulation of Bids'!C81)</f>
        <v/>
      </c>
      <c r="E138" s="263" t="str">
        <f t="shared" si="12"/>
        <v/>
      </c>
      <c r="F138" s="264" t="str">
        <f t="shared" si="13"/>
        <v/>
      </c>
      <c r="G138" s="288" t="str">
        <f t="shared" si="14"/>
        <v/>
      </c>
      <c r="H138" s="166"/>
      <c r="I138" s="135" t="str">
        <f t="shared" si="10"/>
        <v/>
      </c>
      <c r="J138" s="133" t="str">
        <f>IF(ISBLANK('Tabulation of Bids'!G81),"",'Tabulation of Bids'!G81)</f>
        <v/>
      </c>
      <c r="K138" s="133" t="str">
        <f t="shared" si="11"/>
        <v/>
      </c>
    </row>
    <row r="139" spans="1:11" ht="12" thickBot="1" x14ac:dyDescent="0.25">
      <c r="A139" s="131" t="str">
        <f>IF(A168="","Total","Sub Total")</f>
        <v>Total</v>
      </c>
      <c r="B139" s="44"/>
      <c r="C139" s="45"/>
      <c r="D139" s="35"/>
      <c r="E139" s="230">
        <f>SUM(E115:E138)+SUM(E61:E84)+SUM(E8:E31)</f>
        <v>9064962.8100000005</v>
      </c>
      <c r="F139" s="26"/>
      <c r="G139" s="35"/>
      <c r="H139" s="45"/>
      <c r="I139" s="35"/>
      <c r="J139" s="25"/>
      <c r="K139" s="25">
        <f>IF(ISNUMBER(E85),SUM(K8:K31)+SUM(K61:K84)+SUM(K115:K138),"")</f>
        <v>6537392.3499999996</v>
      </c>
    </row>
    <row r="140" spans="1:11" x14ac:dyDescent="0.2">
      <c r="A140" s="43" t="s">
        <v>39</v>
      </c>
      <c r="B140" s="15"/>
      <c r="C140" s="27"/>
      <c r="D140" s="27"/>
      <c r="E140" s="27"/>
      <c r="F140" s="27"/>
      <c r="G140" s="27"/>
      <c r="H140" s="27"/>
      <c r="I140" s="27"/>
      <c r="J140" s="57" t="s">
        <v>38</v>
      </c>
      <c r="K140" s="39"/>
    </row>
    <row r="141" spans="1:11" x14ac:dyDescent="0.2">
      <c r="A141" s="176"/>
      <c r="B141" s="46"/>
      <c r="C141" s="28"/>
      <c r="D141" s="28"/>
      <c r="E141" s="28"/>
      <c r="F141" s="28"/>
      <c r="G141" s="28"/>
      <c r="H141" s="28"/>
      <c r="I141" s="28"/>
      <c r="J141" s="177"/>
      <c r="K141" s="40"/>
    </row>
    <row r="142" spans="1:11" x14ac:dyDescent="0.2">
      <c r="A142" s="176"/>
      <c r="B142" s="46"/>
      <c r="C142" s="28"/>
      <c r="D142" s="28"/>
      <c r="E142" s="28"/>
      <c r="F142" s="28"/>
      <c r="G142" s="28"/>
      <c r="H142" s="28"/>
      <c r="I142" s="28"/>
      <c r="J142" s="177"/>
      <c r="K142" s="40"/>
    </row>
    <row r="143" spans="1:11" x14ac:dyDescent="0.2">
      <c r="A143" s="176"/>
      <c r="B143" s="46"/>
      <c r="C143" s="28"/>
      <c r="D143" s="28"/>
      <c r="E143" s="28"/>
      <c r="F143" s="28"/>
      <c r="G143" s="28"/>
      <c r="H143" s="28"/>
      <c r="I143" s="28"/>
      <c r="J143" s="177"/>
      <c r="K143" s="40"/>
    </row>
    <row r="144" spans="1:11" x14ac:dyDescent="0.2">
      <c r="A144" s="176"/>
      <c r="B144" s="46"/>
      <c r="C144" s="28"/>
      <c r="D144" s="28"/>
      <c r="E144" s="28"/>
      <c r="F144" s="28"/>
      <c r="G144" s="28"/>
      <c r="H144" s="28"/>
      <c r="I144" s="28"/>
      <c r="J144" s="177"/>
      <c r="K144" s="40"/>
    </row>
    <row r="145" spans="1:11" ht="12" thickBot="1" x14ac:dyDescent="0.25">
      <c r="A145" s="176"/>
      <c r="B145" s="46"/>
      <c r="C145" s="28"/>
      <c r="D145" s="28"/>
      <c r="E145" s="28"/>
      <c r="F145" s="28"/>
      <c r="G145" s="28"/>
      <c r="H145" s="28"/>
      <c r="I145" s="28"/>
      <c r="J145" s="177"/>
      <c r="K145" s="40"/>
    </row>
    <row r="146" spans="1:11" ht="12" thickBot="1" x14ac:dyDescent="0.25">
      <c r="A146" s="61"/>
      <c r="B146" s="47"/>
      <c r="C146" s="29"/>
      <c r="D146" s="29"/>
      <c r="E146" s="29"/>
      <c r="F146" s="29"/>
      <c r="G146" s="29"/>
      <c r="H146" s="36"/>
      <c r="I146" s="36" t="s">
        <v>40</v>
      </c>
      <c r="J146" s="29"/>
      <c r="K146" s="269" t="str">
        <f>IF(ISNUMBER(K139),IF(SUM(J141:J145)=0,"",SUM(J141:J145)),"")</f>
        <v/>
      </c>
    </row>
    <row r="147" spans="1:11" x14ac:dyDescent="0.2">
      <c r="A147" s="62"/>
      <c r="B147" s="48"/>
      <c r="C147" s="30"/>
      <c r="D147" s="30"/>
      <c r="E147" s="30"/>
      <c r="F147" s="30"/>
      <c r="G147" s="30"/>
      <c r="H147" s="37"/>
      <c r="I147" s="37" t="s">
        <v>92</v>
      </c>
      <c r="J147" s="58"/>
      <c r="K147" s="274">
        <f>IF(A139="Sub Total","",SUM(K139:K146))</f>
        <v>6537392.3499999996</v>
      </c>
    </row>
    <row r="148" spans="1:11" x14ac:dyDescent="0.2">
      <c r="A148" s="62"/>
      <c r="B148" s="48"/>
      <c r="C148" s="30"/>
      <c r="D148" s="30"/>
      <c r="E148" s="30"/>
      <c r="F148" s="30"/>
      <c r="G148" s="30"/>
      <c r="H148" s="37"/>
      <c r="I148" s="37" t="s">
        <v>41</v>
      </c>
      <c r="J148" s="171"/>
      <c r="K148" s="275" t="str">
        <f>IF(ISNUMBER(K139),IF(ISNUMBER(J148),J148*K147,""),"")</f>
        <v/>
      </c>
    </row>
    <row r="149" spans="1:11" ht="12" thickBot="1" x14ac:dyDescent="0.25">
      <c r="A149" s="62"/>
      <c r="B149" s="48"/>
      <c r="C149" s="30"/>
      <c r="D149" s="30"/>
      <c r="E149" s="30"/>
      <c r="F149" s="30"/>
      <c r="G149" s="30"/>
      <c r="H149" s="37"/>
      <c r="I149" s="37" t="s">
        <v>42</v>
      </c>
      <c r="J149" s="59"/>
      <c r="K149" s="273">
        <f>IF(ISNUMBER(K148),K147-K148,K147)</f>
        <v>6537392.3499999996</v>
      </c>
    </row>
    <row r="150" spans="1:11" x14ac:dyDescent="0.2">
      <c r="A150" s="49" t="s">
        <v>43</v>
      </c>
      <c r="B150" s="49"/>
      <c r="C150" s="31"/>
      <c r="D150" s="31"/>
      <c r="E150" s="31"/>
      <c r="F150" s="31"/>
      <c r="G150" s="31"/>
      <c r="H150" s="31"/>
      <c r="I150" s="38"/>
      <c r="J150" s="60" t="s">
        <v>38</v>
      </c>
      <c r="K150" s="270"/>
    </row>
    <row r="151" spans="1:11" x14ac:dyDescent="0.2">
      <c r="A151" s="172"/>
      <c r="B151" s="50"/>
      <c r="C151" s="32"/>
      <c r="D151" s="32"/>
      <c r="E151" s="32"/>
      <c r="F151" s="32"/>
      <c r="G151" s="32"/>
      <c r="H151" s="32"/>
      <c r="I151" s="32"/>
      <c r="J151" s="174"/>
      <c r="K151" s="271"/>
    </row>
    <row r="152" spans="1:11" ht="12" thickBot="1" x14ac:dyDescent="0.25">
      <c r="A152" s="173"/>
      <c r="B152" s="51"/>
      <c r="C152" s="33"/>
      <c r="D152" s="33"/>
      <c r="E152" s="33"/>
      <c r="F152" s="33"/>
      <c r="G152" s="33"/>
      <c r="H152" s="33"/>
      <c r="I152" s="33"/>
      <c r="J152" s="175"/>
      <c r="K152" s="272"/>
    </row>
    <row r="153" spans="1:11" ht="12" thickBot="1" x14ac:dyDescent="0.25">
      <c r="A153" s="62"/>
      <c r="B153" s="48"/>
      <c r="C153" s="30"/>
      <c r="D153" s="30"/>
      <c r="E153" s="30"/>
      <c r="F153" s="30"/>
      <c r="G153" s="30"/>
      <c r="H153" s="37"/>
      <c r="I153" s="37" t="s">
        <v>44</v>
      </c>
      <c r="J153" s="30"/>
      <c r="K153" s="269" t="str">
        <f>IF(ISNUMBER(K139),IF(SUM(J151:J152)=0,"",SUM(J151:J152)),"")</f>
        <v/>
      </c>
    </row>
    <row r="154" spans="1:11" ht="12" thickBot="1" x14ac:dyDescent="0.25">
      <c r="A154" s="61"/>
      <c r="B154" s="47"/>
      <c r="C154" s="29"/>
      <c r="D154" s="29"/>
      <c r="E154" s="29"/>
      <c r="F154" s="29"/>
      <c r="G154" s="29"/>
      <c r="H154" s="36"/>
      <c r="I154" s="36" t="s">
        <v>45</v>
      </c>
      <c r="J154" s="29"/>
      <c r="K154" s="269">
        <f>IF(ISNUMBER(K153),K149-K153,K149)</f>
        <v>6537392.3499999996</v>
      </c>
    </row>
    <row r="155" spans="1:11" ht="18" customHeight="1" x14ac:dyDescent="0.2">
      <c r="A155" s="52"/>
      <c r="B155" s="52" t="s">
        <v>46</v>
      </c>
      <c r="C155" s="46" t="s">
        <v>104</v>
      </c>
      <c r="D155" s="357"/>
      <c r="E155" s="357"/>
      <c r="F155" s="357"/>
      <c r="G155" s="357"/>
      <c r="H155" s="357"/>
      <c r="I155" s="357"/>
      <c r="J155" s="357"/>
      <c r="K155" s="357"/>
    </row>
    <row r="156" spans="1:11" x14ac:dyDescent="0.2">
      <c r="A156" s="63"/>
      <c r="B156" s="53"/>
      <c r="C156" s="54"/>
      <c r="D156" s="55" t="s">
        <v>46</v>
      </c>
      <c r="E156" s="34"/>
      <c r="F156" s="34"/>
      <c r="G156" s="34"/>
      <c r="H156" s="34"/>
      <c r="I156" s="34"/>
      <c r="J156" s="34"/>
      <c r="K156" s="41" t="s">
        <v>47</v>
      </c>
    </row>
    <row r="157" spans="1:11" x14ac:dyDescent="0.2">
      <c r="A157" s="52"/>
      <c r="B157" s="52" t="s">
        <v>48</v>
      </c>
      <c r="C157" s="46" t="s">
        <v>104</v>
      </c>
      <c r="D157" s="56"/>
      <c r="E157" s="357"/>
      <c r="F157" s="357"/>
      <c r="G157" s="357"/>
      <c r="H157" s="357"/>
      <c r="I157" s="357"/>
      <c r="J157" s="357"/>
      <c r="K157" s="42"/>
    </row>
    <row r="158" spans="1:11" x14ac:dyDescent="0.2">
      <c r="A158" s="304"/>
      <c r="B158" s="53"/>
      <c r="C158" s="54"/>
      <c r="D158" s="55" t="s">
        <v>46</v>
      </c>
      <c r="E158" s="34"/>
      <c r="F158" s="34"/>
      <c r="G158" s="34"/>
      <c r="H158" s="34"/>
      <c r="I158" s="34"/>
      <c r="J158" s="34"/>
      <c r="K158" s="41" t="s">
        <v>47</v>
      </c>
    </row>
    <row r="159" spans="1:11" x14ac:dyDescent="0.2">
      <c r="A159" s="11" t="s">
        <v>49</v>
      </c>
      <c r="B159" s="11"/>
      <c r="C159" s="11"/>
      <c r="D159" s="11"/>
      <c r="E159" s="11"/>
      <c r="F159" s="11"/>
      <c r="G159" s="11"/>
      <c r="H159" s="11"/>
      <c r="I159" s="11"/>
      <c r="J159" s="11"/>
      <c r="K159" s="13" t="str">
        <f>IF(A109="ENGINEER'S FINAL PAYMENT ESTIMATE","BLR 6303","BLR 6302")</f>
        <v>BLR 6303</v>
      </c>
    </row>
    <row r="160" spans="1:11" x14ac:dyDescent="0.2">
      <c r="A160" s="15" t="s">
        <v>50</v>
      </c>
      <c r="B160" s="15"/>
      <c r="C160" s="15"/>
      <c r="D160" s="15"/>
      <c r="E160" s="15"/>
      <c r="F160" s="15"/>
      <c r="G160" s="15"/>
      <c r="H160" s="15"/>
      <c r="I160" s="15"/>
      <c r="J160" s="15"/>
      <c r="K160" s="14" t="s">
        <v>51</v>
      </c>
    </row>
    <row r="161" spans="1:11" ht="11.25" customHeight="1" x14ac:dyDescent="0.2">
      <c r="A161" s="11" t="s">
        <v>28</v>
      </c>
      <c r="B161" s="11"/>
      <c r="C161" s="11"/>
      <c r="D161" s="11"/>
      <c r="E161" s="11"/>
      <c r="F161" s="11"/>
      <c r="G161" s="12"/>
      <c r="H161" s="13" t="s">
        <v>29</v>
      </c>
      <c r="I161" s="15" t="str">
        <f>I108</f>
        <v>Winnebago</v>
      </c>
      <c r="J161" s="15"/>
      <c r="K161" s="15"/>
    </row>
    <row r="162" spans="1:11" x14ac:dyDescent="0.2">
      <c r="A162" s="11" t="str">
        <f>IF(A221="",IF(ISNUMBER(J201),"ENGINEER'S PAYMENT ESTIMATE","ENGINEER'S FINAL PAYMENT ESTIMATE"),A215)</f>
        <v>ENGINEER'S FINAL PAYMENT ESTIMATE</v>
      </c>
      <c r="B162" s="11"/>
      <c r="C162" s="11"/>
      <c r="D162" s="11"/>
      <c r="E162" s="11"/>
      <c r="F162" s="11"/>
      <c r="G162" s="12"/>
      <c r="H162" s="46" t="str">
        <f>IF(ISBLANK('Pay Estimate'!$H$2),"",'Pay Estimate'!$H$2)</f>
        <v/>
      </c>
      <c r="I162" s="15"/>
      <c r="J162" s="357"/>
      <c r="K162" s="357"/>
    </row>
    <row r="163" spans="1:11" x14ac:dyDescent="0.2">
      <c r="A163" s="12"/>
      <c r="B163" s="92" t="str">
        <f>B110</f>
        <v>Estimate No. 1 from July 22nd, 2019 to August 26th, 2019</v>
      </c>
      <c r="C163" s="12"/>
      <c r="D163" s="12"/>
      <c r="E163" s="12"/>
      <c r="F163" s="12"/>
      <c r="G163" s="12"/>
      <c r="H163" s="12"/>
      <c r="I163" s="303"/>
      <c r="J163" s="11" t="s">
        <v>30</v>
      </c>
      <c r="K163" s="11"/>
    </row>
    <row r="164" spans="1:11" x14ac:dyDescent="0.2">
      <c r="A164" s="12"/>
      <c r="B164" s="92" t="str">
        <f>B111</f>
        <v>Payable to: ROCK ROAD CO.</v>
      </c>
      <c r="C164" s="12"/>
      <c r="D164" s="12"/>
      <c r="E164" s="12"/>
      <c r="F164" s="12"/>
      <c r="G164" s="12"/>
      <c r="H164" s="13" t="s">
        <v>31</v>
      </c>
      <c r="I164" s="15" t="str">
        <f>I111</f>
        <v>City of Rockford</v>
      </c>
      <c r="J164" s="15"/>
      <c r="K164" s="15"/>
    </row>
    <row r="165" spans="1:11" ht="12" thickBot="1" x14ac:dyDescent="0.25">
      <c r="A165" s="12"/>
      <c r="B165" s="92" t="str">
        <f>B112</f>
        <v>Address: JANESVILLE, IL BID BOND</v>
      </c>
      <c r="C165" s="12"/>
      <c r="D165" s="12"/>
      <c r="E165" s="12"/>
      <c r="F165" s="12"/>
      <c r="G165" s="12"/>
      <c r="H165" s="14" t="s">
        <v>32</v>
      </c>
      <c r="I165" s="483" t="str">
        <f>I112</f>
        <v>Bid On: City-Wide Street Repairs Group No. 1 - 2025 (Arterials)</v>
      </c>
      <c r="J165" s="483"/>
      <c r="K165" s="483"/>
    </row>
    <row r="166" spans="1:11" x14ac:dyDescent="0.2">
      <c r="A166" s="16"/>
      <c r="B166" s="18"/>
      <c r="C166" s="19" t="s">
        <v>33</v>
      </c>
      <c r="D166" s="19"/>
      <c r="E166" s="19"/>
      <c r="F166" s="20" t="s">
        <v>34</v>
      </c>
      <c r="G166" s="19" t="s">
        <v>35</v>
      </c>
      <c r="H166" s="19" t="s">
        <v>36</v>
      </c>
      <c r="I166" s="19"/>
      <c r="J166" s="19"/>
      <c r="K166" s="21"/>
    </row>
    <row r="167" spans="1:11" ht="12" thickBot="1" x14ac:dyDescent="0.25">
      <c r="A167" s="17" t="s">
        <v>37</v>
      </c>
      <c r="B167" s="132"/>
      <c r="C167" s="22" t="s">
        <v>5</v>
      </c>
      <c r="D167" s="22"/>
      <c r="E167" s="23" t="s">
        <v>38</v>
      </c>
      <c r="F167" s="23" t="s">
        <v>5</v>
      </c>
      <c r="G167" s="22" t="s">
        <v>5</v>
      </c>
      <c r="H167" s="22" t="s">
        <v>5</v>
      </c>
      <c r="I167" s="22"/>
      <c r="J167" s="23" t="s">
        <v>6</v>
      </c>
      <c r="K167" s="24" t="s">
        <v>38</v>
      </c>
    </row>
    <row r="168" spans="1:11" ht="20.25" customHeight="1" x14ac:dyDescent="0.2">
      <c r="A168" s="293" t="str">
        <f>IF(ISBLANK('Tabulation of Bids'!A84),"",'Tabulation of Bids'!A84)</f>
        <v/>
      </c>
      <c r="B168" s="294" t="str">
        <f>IF(ISBLANK('Tabulation of Bids'!B84),"",'Tabulation of Bids'!B84)</f>
        <v/>
      </c>
      <c r="C168" s="295" t="e">
        <f>IF('Tabulation of Bids'!D84=0,"",'Tabulation of Bids'!D84)</f>
        <v>#REF!</v>
      </c>
      <c r="D168" s="296" t="str">
        <f>IF(ISBLANK('Tabulation of Bids'!C84),"",'Tabulation of Bids'!C84)</f>
        <v/>
      </c>
      <c r="E168" s="257" t="str">
        <f>IF(J168 = "","",J168*C168)</f>
        <v/>
      </c>
      <c r="F168" s="258" t="e">
        <f t="shared" ref="F168:F191" si="15">IF((H168&gt;C168),H168-C168,"")</f>
        <v>#REF!</v>
      </c>
      <c r="G168" s="288" t="e">
        <f>IF($K$212="BLR 6303",IF(C168&gt;H168,C168-H168,""),"")</f>
        <v>#REF!</v>
      </c>
      <c r="H168" s="166"/>
      <c r="I168" s="135" t="str">
        <f t="shared" ref="I168:I191" si="16">IF(ISBLANK(H168),"",D168)</f>
        <v/>
      </c>
      <c r="J168" s="133" t="str">
        <f>IF(ISBLANK('Tabulation of Bids'!G84),"",'Tabulation of Bids'!G84)</f>
        <v/>
      </c>
      <c r="K168" s="133" t="str">
        <f t="shared" ref="K168:K191" si="17">IF(ISBLANK(H168),"",H168*J168)</f>
        <v/>
      </c>
    </row>
    <row r="169" spans="1:11" ht="20.25" customHeight="1" x14ac:dyDescent="0.2">
      <c r="A169" s="297" t="str">
        <f>IF(ISBLANK('Tabulation of Bids'!A85),"",'Tabulation of Bids'!A85)</f>
        <v/>
      </c>
      <c r="B169" s="298" t="str">
        <f>IF(ISBLANK('Tabulation of Bids'!B85),"",'Tabulation of Bids'!B85)</f>
        <v/>
      </c>
      <c r="C169" s="295" t="e">
        <f>IF('Tabulation of Bids'!D85=0,"",'Tabulation of Bids'!D85)</f>
        <v>#REF!</v>
      </c>
      <c r="D169" s="299" t="str">
        <f>IF(ISBLANK('Tabulation of Bids'!C85),"",'Tabulation of Bids'!C85)</f>
        <v/>
      </c>
      <c r="E169" s="261" t="str">
        <f t="shared" ref="E169:E191" si="18">IF(J169 = "","",J169*C169)</f>
        <v/>
      </c>
      <c r="F169" s="262" t="e">
        <f t="shared" si="15"/>
        <v>#REF!</v>
      </c>
      <c r="G169" s="288" t="e">
        <f t="shared" ref="G169:G191" si="19">IF($K$212="BLR 6303",IF(C169&gt;H169,C169-H169,""),"")</f>
        <v>#REF!</v>
      </c>
      <c r="H169" s="166"/>
      <c r="I169" s="135" t="str">
        <f t="shared" si="16"/>
        <v/>
      </c>
      <c r="J169" s="133" t="str">
        <f>IF(ISBLANK('Tabulation of Bids'!G85),"",'Tabulation of Bids'!G85)</f>
        <v/>
      </c>
      <c r="K169" s="133" t="str">
        <f t="shared" si="17"/>
        <v/>
      </c>
    </row>
    <row r="170" spans="1:11" ht="20.25" customHeight="1" x14ac:dyDescent="0.2">
      <c r="A170" s="297" t="str">
        <f>IF(ISBLANK('Tabulation of Bids'!A86),"",'Tabulation of Bids'!A86)</f>
        <v/>
      </c>
      <c r="B170" s="298" t="str">
        <f>IF(ISBLANK('Tabulation of Bids'!B86),"",'Tabulation of Bids'!B86)</f>
        <v/>
      </c>
      <c r="C170" s="295" t="e">
        <f>IF('Tabulation of Bids'!D86=0,"",'Tabulation of Bids'!D86)</f>
        <v>#REF!</v>
      </c>
      <c r="D170" s="299" t="str">
        <f>IF(ISBLANK('Tabulation of Bids'!C86),"",'Tabulation of Bids'!C86)</f>
        <v/>
      </c>
      <c r="E170" s="261" t="str">
        <f t="shared" si="18"/>
        <v/>
      </c>
      <c r="F170" s="262" t="e">
        <f t="shared" si="15"/>
        <v>#REF!</v>
      </c>
      <c r="G170" s="288" t="e">
        <f t="shared" si="19"/>
        <v>#REF!</v>
      </c>
      <c r="H170" s="166"/>
      <c r="I170" s="135" t="str">
        <f t="shared" si="16"/>
        <v/>
      </c>
      <c r="J170" s="133" t="str">
        <f>IF(ISBLANK('Tabulation of Bids'!G86),"",'Tabulation of Bids'!G86)</f>
        <v/>
      </c>
      <c r="K170" s="133" t="str">
        <f t="shared" si="17"/>
        <v/>
      </c>
    </row>
    <row r="171" spans="1:11" ht="20.25" customHeight="1" x14ac:dyDescent="0.2">
      <c r="A171" s="297" t="str">
        <f>IF(ISBLANK('Tabulation of Bids'!A87),"",'Tabulation of Bids'!A87)</f>
        <v/>
      </c>
      <c r="B171" s="298" t="str">
        <f>IF(ISBLANK('Tabulation of Bids'!B87),"",'Tabulation of Bids'!B87)</f>
        <v/>
      </c>
      <c r="C171" s="295" t="e">
        <f>IF('Tabulation of Bids'!D87=0,"",'Tabulation of Bids'!D87)</f>
        <v>#REF!</v>
      </c>
      <c r="D171" s="299" t="str">
        <f>IF(ISBLANK('Tabulation of Bids'!C87),"",'Tabulation of Bids'!C87)</f>
        <v/>
      </c>
      <c r="E171" s="261" t="str">
        <f t="shared" si="18"/>
        <v/>
      </c>
      <c r="F171" s="262" t="e">
        <f t="shared" si="15"/>
        <v>#REF!</v>
      </c>
      <c r="G171" s="288" t="e">
        <f t="shared" si="19"/>
        <v>#REF!</v>
      </c>
      <c r="H171" s="166"/>
      <c r="I171" s="135" t="str">
        <f t="shared" si="16"/>
        <v/>
      </c>
      <c r="J171" s="133" t="str">
        <f>IF(ISBLANK('Tabulation of Bids'!G87),"",'Tabulation of Bids'!G87)</f>
        <v/>
      </c>
      <c r="K171" s="133" t="str">
        <f t="shared" si="17"/>
        <v/>
      </c>
    </row>
    <row r="172" spans="1:11" ht="20.25" customHeight="1" x14ac:dyDescent="0.2">
      <c r="A172" s="297" t="str">
        <f>IF(ISBLANK('Tabulation of Bids'!A88),"",'Tabulation of Bids'!A88)</f>
        <v/>
      </c>
      <c r="B172" s="298" t="str">
        <f>IF(ISBLANK('Tabulation of Bids'!B88),"",'Tabulation of Bids'!B88)</f>
        <v/>
      </c>
      <c r="C172" s="295" t="e">
        <f>IF('Tabulation of Bids'!D88=0,"",'Tabulation of Bids'!D88)</f>
        <v>#REF!</v>
      </c>
      <c r="D172" s="299" t="str">
        <f>IF(ISBLANK('Tabulation of Bids'!C88),"",'Tabulation of Bids'!C88)</f>
        <v/>
      </c>
      <c r="E172" s="261" t="str">
        <f t="shared" si="18"/>
        <v/>
      </c>
      <c r="F172" s="262" t="e">
        <f t="shared" si="15"/>
        <v>#REF!</v>
      </c>
      <c r="G172" s="288" t="e">
        <f t="shared" si="19"/>
        <v>#REF!</v>
      </c>
      <c r="H172" s="166"/>
      <c r="I172" s="135" t="str">
        <f t="shared" si="16"/>
        <v/>
      </c>
      <c r="J172" s="133" t="str">
        <f>IF(ISBLANK('Tabulation of Bids'!G88),"",'Tabulation of Bids'!G88)</f>
        <v/>
      </c>
      <c r="K172" s="133" t="str">
        <f t="shared" si="17"/>
        <v/>
      </c>
    </row>
    <row r="173" spans="1:11" ht="20.25" customHeight="1" x14ac:dyDescent="0.2">
      <c r="A173" s="297" t="str">
        <f>IF(ISBLANK('Tabulation of Bids'!A89),"",'Tabulation of Bids'!A89)</f>
        <v/>
      </c>
      <c r="B173" s="298" t="str">
        <f>IF(ISBLANK('Tabulation of Bids'!B89),"",'Tabulation of Bids'!B89)</f>
        <v/>
      </c>
      <c r="C173" s="295" t="e">
        <f>IF('Tabulation of Bids'!D89=0,"",'Tabulation of Bids'!D89)</f>
        <v>#REF!</v>
      </c>
      <c r="D173" s="299" t="str">
        <f>IF(ISBLANK('Tabulation of Bids'!C89),"",'Tabulation of Bids'!C89)</f>
        <v/>
      </c>
      <c r="E173" s="261" t="str">
        <f t="shared" si="18"/>
        <v/>
      </c>
      <c r="F173" s="262" t="e">
        <f t="shared" si="15"/>
        <v>#REF!</v>
      </c>
      <c r="G173" s="288" t="e">
        <f t="shared" si="19"/>
        <v>#REF!</v>
      </c>
      <c r="H173" s="166"/>
      <c r="I173" s="135" t="str">
        <f t="shared" si="16"/>
        <v/>
      </c>
      <c r="J173" s="133" t="str">
        <f>IF(ISBLANK('Tabulation of Bids'!G89),"",'Tabulation of Bids'!G89)</f>
        <v/>
      </c>
      <c r="K173" s="133" t="str">
        <f t="shared" si="17"/>
        <v/>
      </c>
    </row>
    <row r="174" spans="1:11" ht="20.25" customHeight="1" x14ac:dyDescent="0.2">
      <c r="A174" s="297" t="str">
        <f>IF(ISBLANK('Tabulation of Bids'!A90),"",'Tabulation of Bids'!A90)</f>
        <v/>
      </c>
      <c r="B174" s="298" t="str">
        <f>IF(ISBLANK('Tabulation of Bids'!B90),"",'Tabulation of Bids'!B90)</f>
        <v/>
      </c>
      <c r="C174" s="295" t="e">
        <f>IF('Tabulation of Bids'!D90=0,"",'Tabulation of Bids'!D90)</f>
        <v>#REF!</v>
      </c>
      <c r="D174" s="299" t="str">
        <f>IF(ISBLANK('Tabulation of Bids'!C90),"",'Tabulation of Bids'!C90)</f>
        <v/>
      </c>
      <c r="E174" s="261" t="str">
        <f t="shared" si="18"/>
        <v/>
      </c>
      <c r="F174" s="262" t="e">
        <f t="shared" si="15"/>
        <v>#REF!</v>
      </c>
      <c r="G174" s="288" t="e">
        <f t="shared" si="19"/>
        <v>#REF!</v>
      </c>
      <c r="H174" s="166"/>
      <c r="I174" s="135" t="str">
        <f t="shared" si="16"/>
        <v/>
      </c>
      <c r="J174" s="133" t="str">
        <f>IF(ISBLANK('Tabulation of Bids'!G90),"",'Tabulation of Bids'!G90)</f>
        <v/>
      </c>
      <c r="K174" s="133" t="str">
        <f t="shared" si="17"/>
        <v/>
      </c>
    </row>
    <row r="175" spans="1:11" ht="20.25" customHeight="1" x14ac:dyDescent="0.2">
      <c r="A175" s="297" t="str">
        <f>IF(ISBLANK('Tabulation of Bids'!A91),"",'Tabulation of Bids'!A91)</f>
        <v/>
      </c>
      <c r="B175" s="298" t="str">
        <f>IF(ISBLANK('Tabulation of Bids'!B91),"",'Tabulation of Bids'!B91)</f>
        <v/>
      </c>
      <c r="C175" s="295" t="e">
        <f>IF('Tabulation of Bids'!D91=0,"",'Tabulation of Bids'!D91)</f>
        <v>#REF!</v>
      </c>
      <c r="D175" s="299" t="str">
        <f>IF(ISBLANK('Tabulation of Bids'!C91),"",'Tabulation of Bids'!C91)</f>
        <v/>
      </c>
      <c r="E175" s="261" t="str">
        <f t="shared" si="18"/>
        <v/>
      </c>
      <c r="F175" s="262" t="e">
        <f t="shared" si="15"/>
        <v>#REF!</v>
      </c>
      <c r="G175" s="288" t="e">
        <f t="shared" si="19"/>
        <v>#REF!</v>
      </c>
      <c r="H175" s="166"/>
      <c r="I175" s="135" t="str">
        <f t="shared" si="16"/>
        <v/>
      </c>
      <c r="J175" s="133" t="str">
        <f>IF(ISBLANK('Tabulation of Bids'!G91),"",'Tabulation of Bids'!G91)</f>
        <v/>
      </c>
      <c r="K175" s="133" t="str">
        <f t="shared" si="17"/>
        <v/>
      </c>
    </row>
    <row r="176" spans="1:11" ht="20.25" customHeight="1" x14ac:dyDescent="0.2">
      <c r="A176" s="297" t="str">
        <f>IF(ISBLANK('Tabulation of Bids'!A92),"",'Tabulation of Bids'!A92)</f>
        <v/>
      </c>
      <c r="B176" s="298" t="str">
        <f>IF(ISBLANK('Tabulation of Bids'!B92),"",'Tabulation of Bids'!B92)</f>
        <v/>
      </c>
      <c r="C176" s="295" t="e">
        <f>IF('Tabulation of Bids'!D92=0,"",'Tabulation of Bids'!D92)</f>
        <v>#REF!</v>
      </c>
      <c r="D176" s="299" t="str">
        <f>IF(ISBLANK('Tabulation of Bids'!C92),"",'Tabulation of Bids'!C92)</f>
        <v/>
      </c>
      <c r="E176" s="261" t="str">
        <f t="shared" si="18"/>
        <v/>
      </c>
      <c r="F176" s="262" t="e">
        <f t="shared" si="15"/>
        <v>#REF!</v>
      </c>
      <c r="G176" s="288" t="e">
        <f t="shared" si="19"/>
        <v>#REF!</v>
      </c>
      <c r="H176" s="166"/>
      <c r="I176" s="135" t="str">
        <f t="shared" si="16"/>
        <v/>
      </c>
      <c r="J176" s="133" t="str">
        <f>IF(ISBLANK('Tabulation of Bids'!G92),"",'Tabulation of Bids'!G92)</f>
        <v/>
      </c>
      <c r="K176" s="133" t="str">
        <f t="shared" si="17"/>
        <v/>
      </c>
    </row>
    <row r="177" spans="1:11" ht="20.25" customHeight="1" x14ac:dyDescent="0.2">
      <c r="A177" s="297" t="str">
        <f>IF(ISBLANK('Tabulation of Bids'!A93),"",'Tabulation of Bids'!A93)</f>
        <v/>
      </c>
      <c r="B177" s="298" t="str">
        <f>IF(ISBLANK('Tabulation of Bids'!B93),"",'Tabulation of Bids'!B93)</f>
        <v/>
      </c>
      <c r="C177" s="295" t="e">
        <f>IF('Tabulation of Bids'!D93=0,"",'Tabulation of Bids'!D93)</f>
        <v>#REF!</v>
      </c>
      <c r="D177" s="299" t="str">
        <f>IF(ISBLANK('Tabulation of Bids'!C93),"",'Tabulation of Bids'!C93)</f>
        <v/>
      </c>
      <c r="E177" s="261" t="str">
        <f t="shared" si="18"/>
        <v/>
      </c>
      <c r="F177" s="262" t="e">
        <f t="shared" si="15"/>
        <v>#REF!</v>
      </c>
      <c r="G177" s="288" t="e">
        <f t="shared" si="19"/>
        <v>#REF!</v>
      </c>
      <c r="H177" s="166"/>
      <c r="I177" s="135" t="str">
        <f t="shared" si="16"/>
        <v/>
      </c>
      <c r="J177" s="133" t="str">
        <f>IF(ISBLANK('Tabulation of Bids'!G93),"",'Tabulation of Bids'!G93)</f>
        <v/>
      </c>
      <c r="K177" s="133" t="str">
        <f t="shared" si="17"/>
        <v/>
      </c>
    </row>
    <row r="178" spans="1:11" ht="20.25" customHeight="1" x14ac:dyDescent="0.2">
      <c r="A178" s="297" t="str">
        <f>IF(ISBLANK('Tabulation of Bids'!A94),"",'Tabulation of Bids'!A94)</f>
        <v/>
      </c>
      <c r="B178" s="298" t="str">
        <f>IF(ISBLANK('Tabulation of Bids'!B94),"",'Tabulation of Bids'!B94)</f>
        <v/>
      </c>
      <c r="C178" s="295" t="e">
        <f>IF('Tabulation of Bids'!D94=0,"",'Tabulation of Bids'!D94)</f>
        <v>#REF!</v>
      </c>
      <c r="D178" s="299" t="str">
        <f>IF(ISBLANK('Tabulation of Bids'!C94),"",'Tabulation of Bids'!C94)</f>
        <v/>
      </c>
      <c r="E178" s="261" t="str">
        <f t="shared" si="18"/>
        <v/>
      </c>
      <c r="F178" s="262" t="e">
        <f t="shared" si="15"/>
        <v>#REF!</v>
      </c>
      <c r="G178" s="288" t="e">
        <f t="shared" si="19"/>
        <v>#REF!</v>
      </c>
      <c r="H178" s="166"/>
      <c r="I178" s="135" t="str">
        <f t="shared" si="16"/>
        <v/>
      </c>
      <c r="J178" s="133" t="str">
        <f>IF(ISBLANK('Tabulation of Bids'!G94),"",'Tabulation of Bids'!G94)</f>
        <v/>
      </c>
      <c r="K178" s="133" t="str">
        <f t="shared" si="17"/>
        <v/>
      </c>
    </row>
    <row r="179" spans="1:11" ht="20.25" customHeight="1" x14ac:dyDescent="0.2">
      <c r="A179" s="297" t="str">
        <f>IF(ISBLANK('Tabulation of Bids'!A95),"",'Tabulation of Bids'!A95)</f>
        <v/>
      </c>
      <c r="B179" s="298" t="str">
        <f>IF(ISBLANK('Tabulation of Bids'!B95),"",'Tabulation of Bids'!B95)</f>
        <v/>
      </c>
      <c r="C179" s="295" t="e">
        <f>IF('Tabulation of Bids'!D95=0,"",'Tabulation of Bids'!D95)</f>
        <v>#REF!</v>
      </c>
      <c r="D179" s="299" t="str">
        <f>IF(ISBLANK('Tabulation of Bids'!C95),"",'Tabulation of Bids'!C95)</f>
        <v/>
      </c>
      <c r="E179" s="261" t="str">
        <f t="shared" si="18"/>
        <v/>
      </c>
      <c r="F179" s="262" t="e">
        <f t="shared" si="15"/>
        <v>#REF!</v>
      </c>
      <c r="G179" s="288" t="e">
        <f t="shared" si="19"/>
        <v>#REF!</v>
      </c>
      <c r="H179" s="166"/>
      <c r="I179" s="135" t="str">
        <f t="shared" si="16"/>
        <v/>
      </c>
      <c r="J179" s="133" t="str">
        <f>IF(ISBLANK('Tabulation of Bids'!G95),"",'Tabulation of Bids'!G95)</f>
        <v/>
      </c>
      <c r="K179" s="133" t="str">
        <f t="shared" si="17"/>
        <v/>
      </c>
    </row>
    <row r="180" spans="1:11" ht="20.25" customHeight="1" x14ac:dyDescent="0.2">
      <c r="A180" s="297" t="str">
        <f>IF(ISBLANK('Tabulation of Bids'!A96),"",'Tabulation of Bids'!A96)</f>
        <v/>
      </c>
      <c r="B180" s="298" t="str">
        <f>IF(ISBLANK('Tabulation of Bids'!B96),"",'Tabulation of Bids'!B96)</f>
        <v/>
      </c>
      <c r="C180" s="295" t="e">
        <f>IF('Tabulation of Bids'!D96=0,"",'Tabulation of Bids'!D96)</f>
        <v>#REF!</v>
      </c>
      <c r="D180" s="299" t="str">
        <f>IF(ISBLANK('Tabulation of Bids'!C96),"",'Tabulation of Bids'!C96)</f>
        <v/>
      </c>
      <c r="E180" s="261" t="str">
        <f t="shared" si="18"/>
        <v/>
      </c>
      <c r="F180" s="262" t="e">
        <f t="shared" si="15"/>
        <v>#REF!</v>
      </c>
      <c r="G180" s="288" t="e">
        <f t="shared" si="19"/>
        <v>#REF!</v>
      </c>
      <c r="H180" s="166"/>
      <c r="I180" s="135" t="str">
        <f t="shared" si="16"/>
        <v/>
      </c>
      <c r="J180" s="133" t="str">
        <f>IF(ISBLANK('Tabulation of Bids'!G96),"",'Tabulation of Bids'!G96)</f>
        <v/>
      </c>
      <c r="K180" s="133" t="str">
        <f t="shared" si="17"/>
        <v/>
      </c>
    </row>
    <row r="181" spans="1:11" ht="20.25" customHeight="1" x14ac:dyDescent="0.2">
      <c r="A181" s="297" t="str">
        <f>IF(ISBLANK('Tabulation of Bids'!A97),"",'Tabulation of Bids'!A97)</f>
        <v/>
      </c>
      <c r="B181" s="298" t="str">
        <f>IF(ISBLANK('Tabulation of Bids'!B97),"",'Tabulation of Bids'!B97)</f>
        <v/>
      </c>
      <c r="C181" s="295" t="e">
        <f>IF('Tabulation of Bids'!D97=0,"",'Tabulation of Bids'!D97)</f>
        <v>#REF!</v>
      </c>
      <c r="D181" s="299" t="str">
        <f>IF(ISBLANK('Tabulation of Bids'!C97),"",'Tabulation of Bids'!C97)</f>
        <v/>
      </c>
      <c r="E181" s="261" t="str">
        <f t="shared" si="18"/>
        <v/>
      </c>
      <c r="F181" s="262" t="e">
        <f t="shared" si="15"/>
        <v>#REF!</v>
      </c>
      <c r="G181" s="288" t="e">
        <f t="shared" si="19"/>
        <v>#REF!</v>
      </c>
      <c r="H181" s="166"/>
      <c r="I181" s="135" t="str">
        <f t="shared" si="16"/>
        <v/>
      </c>
      <c r="J181" s="133" t="str">
        <f>IF(ISBLANK('Tabulation of Bids'!G97),"",'Tabulation of Bids'!G97)</f>
        <v/>
      </c>
      <c r="K181" s="133" t="str">
        <f t="shared" si="17"/>
        <v/>
      </c>
    </row>
    <row r="182" spans="1:11" ht="20.25" customHeight="1" x14ac:dyDescent="0.2">
      <c r="A182" s="297" t="str">
        <f>IF(ISBLANK('Tabulation of Bids'!A98),"",'Tabulation of Bids'!A98)</f>
        <v/>
      </c>
      <c r="B182" s="298" t="str">
        <f>IF(ISBLANK('Tabulation of Bids'!B98),"",'Tabulation of Bids'!B98)</f>
        <v/>
      </c>
      <c r="C182" s="295" t="e">
        <f>IF('Tabulation of Bids'!D98=0,"",'Tabulation of Bids'!D98)</f>
        <v>#REF!</v>
      </c>
      <c r="D182" s="299" t="str">
        <f>IF(ISBLANK('Tabulation of Bids'!C98),"",'Tabulation of Bids'!C98)</f>
        <v/>
      </c>
      <c r="E182" s="261" t="str">
        <f t="shared" si="18"/>
        <v/>
      </c>
      <c r="F182" s="262" t="e">
        <f t="shared" si="15"/>
        <v>#REF!</v>
      </c>
      <c r="G182" s="288" t="e">
        <f t="shared" si="19"/>
        <v>#REF!</v>
      </c>
      <c r="H182" s="166"/>
      <c r="I182" s="135" t="str">
        <f t="shared" si="16"/>
        <v/>
      </c>
      <c r="J182" s="133" t="str">
        <f>IF(ISBLANK('Tabulation of Bids'!G98),"",'Tabulation of Bids'!G98)</f>
        <v/>
      </c>
      <c r="K182" s="133" t="str">
        <f t="shared" si="17"/>
        <v/>
      </c>
    </row>
    <row r="183" spans="1:11" ht="20.25" customHeight="1" x14ac:dyDescent="0.2">
      <c r="A183" s="297" t="str">
        <f>IF(ISBLANK('Tabulation of Bids'!A99),"",'Tabulation of Bids'!A99)</f>
        <v/>
      </c>
      <c r="B183" s="298" t="str">
        <f>IF(ISBLANK('Tabulation of Bids'!B99),"",'Tabulation of Bids'!B99)</f>
        <v/>
      </c>
      <c r="C183" s="295" t="e">
        <f>IF('Tabulation of Bids'!D99=0,"",'Tabulation of Bids'!D99)</f>
        <v>#REF!</v>
      </c>
      <c r="D183" s="299" t="str">
        <f>IF(ISBLANK('Tabulation of Bids'!C99),"",'Tabulation of Bids'!C99)</f>
        <v/>
      </c>
      <c r="E183" s="261" t="str">
        <f t="shared" si="18"/>
        <v/>
      </c>
      <c r="F183" s="262" t="e">
        <f t="shared" si="15"/>
        <v>#REF!</v>
      </c>
      <c r="G183" s="288" t="e">
        <f t="shared" si="19"/>
        <v>#REF!</v>
      </c>
      <c r="H183" s="166"/>
      <c r="I183" s="135" t="str">
        <f t="shared" si="16"/>
        <v/>
      </c>
      <c r="J183" s="133" t="str">
        <f>IF(ISBLANK('Tabulation of Bids'!G99),"",'Tabulation of Bids'!G99)</f>
        <v/>
      </c>
      <c r="K183" s="133" t="str">
        <f t="shared" si="17"/>
        <v/>
      </c>
    </row>
    <row r="184" spans="1:11" ht="20.25" customHeight="1" x14ac:dyDescent="0.2">
      <c r="A184" s="297" t="str">
        <f>IF(ISBLANK('Tabulation of Bids'!A100),"",'Tabulation of Bids'!A100)</f>
        <v/>
      </c>
      <c r="B184" s="298" t="str">
        <f>IF(ISBLANK('Tabulation of Bids'!B100),"",'Tabulation of Bids'!B100)</f>
        <v/>
      </c>
      <c r="C184" s="295" t="e">
        <f>IF('Tabulation of Bids'!D100=0,"",'Tabulation of Bids'!D100)</f>
        <v>#REF!</v>
      </c>
      <c r="D184" s="299" t="str">
        <f>IF(ISBLANK('Tabulation of Bids'!C100),"",'Tabulation of Bids'!C100)</f>
        <v/>
      </c>
      <c r="E184" s="261" t="str">
        <f t="shared" si="18"/>
        <v/>
      </c>
      <c r="F184" s="262" t="e">
        <f t="shared" si="15"/>
        <v>#REF!</v>
      </c>
      <c r="G184" s="288" t="e">
        <f t="shared" si="19"/>
        <v>#REF!</v>
      </c>
      <c r="H184" s="166"/>
      <c r="I184" s="135" t="str">
        <f t="shared" si="16"/>
        <v/>
      </c>
      <c r="J184" s="133" t="str">
        <f>IF(ISBLANK('Tabulation of Bids'!G100),"",'Tabulation of Bids'!G100)</f>
        <v/>
      </c>
      <c r="K184" s="133" t="str">
        <f t="shared" si="17"/>
        <v/>
      </c>
    </row>
    <row r="185" spans="1:11" ht="20.25" customHeight="1" x14ac:dyDescent="0.2">
      <c r="A185" s="297" t="str">
        <f>IF(ISBLANK('Tabulation of Bids'!A101),"",'Tabulation of Bids'!A101)</f>
        <v/>
      </c>
      <c r="B185" s="298" t="str">
        <f>IF(ISBLANK('Tabulation of Bids'!B101),"",'Tabulation of Bids'!B101)</f>
        <v/>
      </c>
      <c r="C185" s="295" t="e">
        <f>IF('Tabulation of Bids'!D101=0,"",'Tabulation of Bids'!D101)</f>
        <v>#REF!</v>
      </c>
      <c r="D185" s="299" t="str">
        <f>IF(ISBLANK('Tabulation of Bids'!C101),"",'Tabulation of Bids'!C101)</f>
        <v/>
      </c>
      <c r="E185" s="261" t="str">
        <f t="shared" si="18"/>
        <v/>
      </c>
      <c r="F185" s="262" t="e">
        <f t="shared" si="15"/>
        <v>#REF!</v>
      </c>
      <c r="G185" s="288" t="e">
        <f t="shared" si="19"/>
        <v>#REF!</v>
      </c>
      <c r="H185" s="166"/>
      <c r="I185" s="135" t="str">
        <f t="shared" si="16"/>
        <v/>
      </c>
      <c r="J185" s="133" t="str">
        <f>IF(ISBLANK('Tabulation of Bids'!G101),"",'Tabulation of Bids'!G101)</f>
        <v/>
      </c>
      <c r="K185" s="133" t="str">
        <f t="shared" si="17"/>
        <v/>
      </c>
    </row>
    <row r="186" spans="1:11" ht="20.25" customHeight="1" x14ac:dyDescent="0.2">
      <c r="A186" s="297" t="str">
        <f>IF(ISBLANK('Tabulation of Bids'!A102),"",'Tabulation of Bids'!A102)</f>
        <v/>
      </c>
      <c r="B186" s="298" t="str">
        <f>IF(ISBLANK('Tabulation of Bids'!B102),"",'Tabulation of Bids'!B102)</f>
        <v/>
      </c>
      <c r="C186" s="295" t="e">
        <f>IF('Tabulation of Bids'!D102=0,"",'Tabulation of Bids'!D102)</f>
        <v>#REF!</v>
      </c>
      <c r="D186" s="299" t="str">
        <f>IF(ISBLANK('Tabulation of Bids'!C102),"",'Tabulation of Bids'!C102)</f>
        <v/>
      </c>
      <c r="E186" s="261" t="str">
        <f t="shared" si="18"/>
        <v/>
      </c>
      <c r="F186" s="262" t="e">
        <f t="shared" si="15"/>
        <v>#REF!</v>
      </c>
      <c r="G186" s="288" t="e">
        <f t="shared" si="19"/>
        <v>#REF!</v>
      </c>
      <c r="H186" s="166"/>
      <c r="I186" s="135" t="str">
        <f t="shared" si="16"/>
        <v/>
      </c>
      <c r="J186" s="133" t="str">
        <f>IF(ISBLANK('Tabulation of Bids'!G102),"",'Tabulation of Bids'!G102)</f>
        <v/>
      </c>
      <c r="K186" s="133" t="str">
        <f t="shared" si="17"/>
        <v/>
      </c>
    </row>
    <row r="187" spans="1:11" ht="20.25" customHeight="1" x14ac:dyDescent="0.2">
      <c r="A187" s="297" t="str">
        <f>IF(ISBLANK('Tabulation of Bids'!A103),"",'Tabulation of Bids'!A103)</f>
        <v/>
      </c>
      <c r="B187" s="298" t="str">
        <f>IF(ISBLANK('Tabulation of Bids'!B103),"",'Tabulation of Bids'!B103)</f>
        <v/>
      </c>
      <c r="C187" s="295" t="e">
        <f>IF('Tabulation of Bids'!D103=0,"",'Tabulation of Bids'!D103)</f>
        <v>#REF!</v>
      </c>
      <c r="D187" s="299" t="str">
        <f>IF(ISBLANK('Tabulation of Bids'!C103),"",'Tabulation of Bids'!C103)</f>
        <v/>
      </c>
      <c r="E187" s="261" t="str">
        <f t="shared" si="18"/>
        <v/>
      </c>
      <c r="F187" s="262" t="e">
        <f t="shared" si="15"/>
        <v>#REF!</v>
      </c>
      <c r="G187" s="288" t="e">
        <f t="shared" si="19"/>
        <v>#REF!</v>
      </c>
      <c r="H187" s="166"/>
      <c r="I187" s="135" t="str">
        <f t="shared" si="16"/>
        <v/>
      </c>
      <c r="J187" s="133" t="str">
        <f>IF(ISBLANK('Tabulation of Bids'!G103),"",'Tabulation of Bids'!G103)</f>
        <v/>
      </c>
      <c r="K187" s="133" t="str">
        <f t="shared" si="17"/>
        <v/>
      </c>
    </row>
    <row r="188" spans="1:11" ht="20.25" customHeight="1" x14ac:dyDescent="0.2">
      <c r="A188" s="297" t="str">
        <f>IF(ISBLANK('Tabulation of Bids'!A104),"",'Tabulation of Bids'!A104)</f>
        <v/>
      </c>
      <c r="B188" s="298" t="str">
        <f>IF(ISBLANK('Tabulation of Bids'!B104),"",'Tabulation of Bids'!B104)</f>
        <v/>
      </c>
      <c r="C188" s="295" t="e">
        <f>IF('Tabulation of Bids'!D104=0,"",'Tabulation of Bids'!D104)</f>
        <v>#REF!</v>
      </c>
      <c r="D188" s="299" t="str">
        <f>IF(ISBLANK('Tabulation of Bids'!C104),"",'Tabulation of Bids'!C104)</f>
        <v/>
      </c>
      <c r="E188" s="261" t="str">
        <f t="shared" si="18"/>
        <v/>
      </c>
      <c r="F188" s="262" t="e">
        <f t="shared" si="15"/>
        <v>#REF!</v>
      </c>
      <c r="G188" s="288" t="e">
        <f t="shared" si="19"/>
        <v>#REF!</v>
      </c>
      <c r="H188" s="166"/>
      <c r="I188" s="135" t="str">
        <f t="shared" si="16"/>
        <v/>
      </c>
      <c r="J188" s="133" t="str">
        <f>IF(ISBLANK('Tabulation of Bids'!G104),"",'Tabulation of Bids'!G104)</f>
        <v/>
      </c>
      <c r="K188" s="133" t="str">
        <f t="shared" si="17"/>
        <v/>
      </c>
    </row>
    <row r="189" spans="1:11" ht="20.25" customHeight="1" x14ac:dyDescent="0.2">
      <c r="A189" s="297" t="str">
        <f>IF(ISBLANK('Tabulation of Bids'!A105),"",'Tabulation of Bids'!A105)</f>
        <v/>
      </c>
      <c r="B189" s="298" t="str">
        <f>IF(ISBLANK('Tabulation of Bids'!B105),"",'Tabulation of Bids'!B105)</f>
        <v/>
      </c>
      <c r="C189" s="295" t="e">
        <f>IF('Tabulation of Bids'!D105=0,"",'Tabulation of Bids'!D105)</f>
        <v>#REF!</v>
      </c>
      <c r="D189" s="299" t="str">
        <f>IF(ISBLANK('Tabulation of Bids'!C105),"",'Tabulation of Bids'!C105)</f>
        <v/>
      </c>
      <c r="E189" s="261" t="str">
        <f t="shared" si="18"/>
        <v/>
      </c>
      <c r="F189" s="262" t="e">
        <f t="shared" si="15"/>
        <v>#REF!</v>
      </c>
      <c r="G189" s="288" t="e">
        <f t="shared" si="19"/>
        <v>#REF!</v>
      </c>
      <c r="H189" s="166"/>
      <c r="I189" s="135" t="str">
        <f t="shared" si="16"/>
        <v/>
      </c>
      <c r="J189" s="133" t="str">
        <f>IF(ISBLANK('Tabulation of Bids'!G105),"",'Tabulation of Bids'!G105)</f>
        <v/>
      </c>
      <c r="K189" s="133" t="str">
        <f t="shared" si="17"/>
        <v/>
      </c>
    </row>
    <row r="190" spans="1:11" ht="20.25" customHeight="1" x14ac:dyDescent="0.2">
      <c r="A190" s="297" t="str">
        <f>IF(ISBLANK('Tabulation of Bids'!A106),"",'Tabulation of Bids'!A106)</f>
        <v/>
      </c>
      <c r="B190" s="298" t="str">
        <f>IF(ISBLANK('Tabulation of Bids'!B106),"",'Tabulation of Bids'!B106)</f>
        <v/>
      </c>
      <c r="C190" s="295" t="e">
        <f>IF('Tabulation of Bids'!D106=0,"",'Tabulation of Bids'!D106)</f>
        <v>#REF!</v>
      </c>
      <c r="D190" s="299" t="str">
        <f>IF(ISBLANK('Tabulation of Bids'!C106),"",'Tabulation of Bids'!C106)</f>
        <v/>
      </c>
      <c r="E190" s="261" t="str">
        <f t="shared" si="18"/>
        <v/>
      </c>
      <c r="F190" s="262" t="e">
        <f t="shared" si="15"/>
        <v>#REF!</v>
      </c>
      <c r="G190" s="288" t="e">
        <f t="shared" si="19"/>
        <v>#REF!</v>
      </c>
      <c r="H190" s="166"/>
      <c r="I190" s="135" t="str">
        <f t="shared" si="16"/>
        <v/>
      </c>
      <c r="J190" s="133" t="str">
        <f>IF(ISBLANK('Tabulation of Bids'!G106),"",'Tabulation of Bids'!G106)</f>
        <v/>
      </c>
      <c r="K190" s="133" t="str">
        <f t="shared" si="17"/>
        <v/>
      </c>
    </row>
    <row r="191" spans="1:11" ht="20.25" customHeight="1" thickBot="1" x14ac:dyDescent="0.25">
      <c r="A191" s="300" t="str">
        <f>IF(ISBLANK('Tabulation of Bids'!A107),"",'Tabulation of Bids'!A107)</f>
        <v/>
      </c>
      <c r="B191" s="301" t="str">
        <f>IF(ISBLANK('Tabulation of Bids'!B107),"",'Tabulation of Bids'!B107)</f>
        <v/>
      </c>
      <c r="C191" s="295" t="e">
        <f>IF('Tabulation of Bids'!D107=0,"",'Tabulation of Bids'!D107)</f>
        <v>#REF!</v>
      </c>
      <c r="D191" s="302" t="str">
        <f>IF(ISBLANK('Tabulation of Bids'!C107),"",'Tabulation of Bids'!C107)</f>
        <v/>
      </c>
      <c r="E191" s="263" t="str">
        <f t="shared" si="18"/>
        <v/>
      </c>
      <c r="F191" s="264" t="e">
        <f t="shared" si="15"/>
        <v>#REF!</v>
      </c>
      <c r="G191" s="288" t="e">
        <f t="shared" si="19"/>
        <v>#REF!</v>
      </c>
      <c r="H191" s="166"/>
      <c r="I191" s="135" t="str">
        <f t="shared" si="16"/>
        <v/>
      </c>
      <c r="J191" s="133" t="str">
        <f>IF(ISBLANK('Tabulation of Bids'!G107),"",'Tabulation of Bids'!G107)</f>
        <v/>
      </c>
      <c r="K191" s="133" t="str">
        <f t="shared" si="17"/>
        <v/>
      </c>
    </row>
    <row r="192" spans="1:11" ht="12" thickBot="1" x14ac:dyDescent="0.25">
      <c r="A192" s="131" t="str">
        <f>IF(A221="","Total","Sub Total")</f>
        <v>Total</v>
      </c>
      <c r="B192" s="44"/>
      <c r="C192" s="45"/>
      <c r="D192" s="35"/>
      <c r="E192" s="230">
        <f>SUM(E168:E191)+SUM(E115:E138)+SUM(E61:E84)+SUM(E8:E31)</f>
        <v>9064962.8100000005</v>
      </c>
      <c r="F192" s="26"/>
      <c r="G192" s="35"/>
      <c r="H192" s="45"/>
      <c r="I192" s="35"/>
      <c r="J192" s="25"/>
      <c r="K192" s="25">
        <f>IF(ISNUMBER(E85),SUM(K8:K31)+SUM(K61:K84)+SUM(K115:K138)+SUM(K168:K191),"")</f>
        <v>6537392.3499999996</v>
      </c>
    </row>
    <row r="193" spans="1:11" x14ac:dyDescent="0.2">
      <c r="A193" s="43" t="s">
        <v>39</v>
      </c>
      <c r="B193" s="15"/>
      <c r="C193" s="27"/>
      <c r="D193" s="27"/>
      <c r="E193" s="27"/>
      <c r="F193" s="27"/>
      <c r="G193" s="27"/>
      <c r="H193" s="27"/>
      <c r="I193" s="27"/>
      <c r="J193" s="57" t="s">
        <v>38</v>
      </c>
      <c r="K193" s="39"/>
    </row>
    <row r="194" spans="1:11" x14ac:dyDescent="0.2">
      <c r="A194" s="176"/>
      <c r="B194" s="46"/>
      <c r="C194" s="28"/>
      <c r="D194" s="28"/>
      <c r="E194" s="28"/>
      <c r="F194" s="28"/>
      <c r="G194" s="28"/>
      <c r="H194" s="28"/>
      <c r="I194" s="28"/>
      <c r="J194" s="177"/>
      <c r="K194" s="40"/>
    </row>
    <row r="195" spans="1:11" x14ac:dyDescent="0.2">
      <c r="A195" s="176"/>
      <c r="B195" s="46"/>
      <c r="C195" s="28"/>
      <c r="D195" s="28"/>
      <c r="E195" s="28"/>
      <c r="F195" s="28"/>
      <c r="G195" s="28"/>
      <c r="H195" s="28"/>
      <c r="I195" s="28"/>
      <c r="J195" s="177"/>
      <c r="K195" s="40"/>
    </row>
    <row r="196" spans="1:11" x14ac:dyDescent="0.2">
      <c r="A196" s="176"/>
      <c r="B196" s="46"/>
      <c r="C196" s="28"/>
      <c r="D196" s="28"/>
      <c r="E196" s="28"/>
      <c r="F196" s="28"/>
      <c r="G196" s="28"/>
      <c r="H196" s="28"/>
      <c r="I196" s="28"/>
      <c r="J196" s="177"/>
      <c r="K196" s="40"/>
    </row>
    <row r="197" spans="1:11" x14ac:dyDescent="0.2">
      <c r="A197" s="176"/>
      <c r="B197" s="46"/>
      <c r="C197" s="28"/>
      <c r="D197" s="28"/>
      <c r="E197" s="28"/>
      <c r="F197" s="28"/>
      <c r="G197" s="28"/>
      <c r="H197" s="28"/>
      <c r="I197" s="28"/>
      <c r="J197" s="177"/>
      <c r="K197" s="40"/>
    </row>
    <row r="198" spans="1:11" ht="12" thickBot="1" x14ac:dyDescent="0.25">
      <c r="A198" s="176"/>
      <c r="B198" s="46"/>
      <c r="C198" s="28"/>
      <c r="D198" s="28"/>
      <c r="E198" s="28"/>
      <c r="F198" s="28"/>
      <c r="G198" s="28"/>
      <c r="H198" s="28"/>
      <c r="I198" s="28"/>
      <c r="J198" s="177"/>
      <c r="K198" s="40"/>
    </row>
    <row r="199" spans="1:11" ht="12" thickBot="1" x14ac:dyDescent="0.25">
      <c r="A199" s="61"/>
      <c r="B199" s="47"/>
      <c r="C199" s="29"/>
      <c r="D199" s="29"/>
      <c r="E199" s="29"/>
      <c r="F199" s="29"/>
      <c r="G199" s="29"/>
      <c r="H199" s="36"/>
      <c r="I199" s="36" t="s">
        <v>40</v>
      </c>
      <c r="J199" s="29"/>
      <c r="K199" s="269" t="str">
        <f>IF(ISNUMBER(K192),IF(SUM(J194:J198)=0,"",SUM(J194:J198)),"")</f>
        <v/>
      </c>
    </row>
    <row r="200" spans="1:11" x14ac:dyDescent="0.2">
      <c r="A200" s="62"/>
      <c r="B200" s="48"/>
      <c r="C200" s="30"/>
      <c r="D200" s="30"/>
      <c r="E200" s="30"/>
      <c r="F200" s="30"/>
      <c r="G200" s="30"/>
      <c r="H200" s="37"/>
      <c r="I200" s="37" t="s">
        <v>92</v>
      </c>
      <c r="J200" s="58"/>
      <c r="K200" s="274">
        <f>IF(A192="Sub Total","",SUM(K192:K199))</f>
        <v>6537392.3499999996</v>
      </c>
    </row>
    <row r="201" spans="1:11" x14ac:dyDescent="0.2">
      <c r="A201" s="62"/>
      <c r="B201" s="48"/>
      <c r="C201" s="30"/>
      <c r="D201" s="30"/>
      <c r="E201" s="30"/>
      <c r="F201" s="30"/>
      <c r="G201" s="30"/>
      <c r="H201" s="37"/>
      <c r="I201" s="37" t="s">
        <v>41</v>
      </c>
      <c r="J201" s="171"/>
      <c r="K201" s="275" t="str">
        <f>IF(ISNUMBER(K192),IF(ISNUMBER(J201),J201*K200,""),"")</f>
        <v/>
      </c>
    </row>
    <row r="202" spans="1:11" ht="12" thickBot="1" x14ac:dyDescent="0.25">
      <c r="A202" s="62"/>
      <c r="B202" s="48"/>
      <c r="C202" s="30"/>
      <c r="D202" s="30"/>
      <c r="E202" s="30"/>
      <c r="F202" s="30"/>
      <c r="G202" s="30"/>
      <c r="H202" s="37"/>
      <c r="I202" s="37" t="s">
        <v>42</v>
      </c>
      <c r="J202" s="59"/>
      <c r="K202" s="273">
        <f>IF(ISNUMBER(K201),K200-K201,K200)</f>
        <v>6537392.3499999996</v>
      </c>
    </row>
    <row r="203" spans="1:11" x14ac:dyDescent="0.2">
      <c r="A203" s="49" t="s">
        <v>43</v>
      </c>
      <c r="B203" s="49"/>
      <c r="C203" s="31"/>
      <c r="D203" s="31"/>
      <c r="E203" s="31"/>
      <c r="F203" s="31"/>
      <c r="G203" s="31"/>
      <c r="H203" s="31"/>
      <c r="I203" s="38"/>
      <c r="J203" s="60" t="s">
        <v>38</v>
      </c>
      <c r="K203" s="270"/>
    </row>
    <row r="204" spans="1:11" x14ac:dyDescent="0.2">
      <c r="A204" s="172"/>
      <c r="B204" s="50"/>
      <c r="C204" s="32"/>
      <c r="D204" s="32"/>
      <c r="E204" s="32"/>
      <c r="F204" s="32"/>
      <c r="G204" s="32"/>
      <c r="H204" s="32"/>
      <c r="I204" s="32"/>
      <c r="J204" s="174"/>
      <c r="K204" s="271"/>
    </row>
    <row r="205" spans="1:11" ht="12" thickBot="1" x14ac:dyDescent="0.25">
      <c r="A205" s="173"/>
      <c r="B205" s="51"/>
      <c r="C205" s="33"/>
      <c r="D205" s="33"/>
      <c r="E205" s="33"/>
      <c r="F205" s="33"/>
      <c r="G205" s="33"/>
      <c r="H205" s="33"/>
      <c r="I205" s="33"/>
      <c r="J205" s="175"/>
      <c r="K205" s="272"/>
    </row>
    <row r="206" spans="1:11" ht="12" thickBot="1" x14ac:dyDescent="0.25">
      <c r="A206" s="62"/>
      <c r="B206" s="48"/>
      <c r="C206" s="30"/>
      <c r="D206" s="30"/>
      <c r="E206" s="30"/>
      <c r="F206" s="30"/>
      <c r="G206" s="30"/>
      <c r="H206" s="37"/>
      <c r="I206" s="37" t="s">
        <v>44</v>
      </c>
      <c r="J206" s="30"/>
      <c r="K206" s="269" t="str">
        <f>IF(ISNUMBER(K192),IF(SUM(J204:J205)=0,"",SUM(J204:J205)),"")</f>
        <v/>
      </c>
    </row>
    <row r="207" spans="1:11" ht="12" thickBot="1" x14ac:dyDescent="0.25">
      <c r="A207" s="61"/>
      <c r="B207" s="47"/>
      <c r="C207" s="29"/>
      <c r="D207" s="29"/>
      <c r="E207" s="29"/>
      <c r="F207" s="29"/>
      <c r="G207" s="29"/>
      <c r="H207" s="36"/>
      <c r="I207" s="36" t="s">
        <v>45</v>
      </c>
      <c r="J207" s="29"/>
      <c r="K207" s="269">
        <f>IF(ISNUMBER(K206),K202-K206,K202)</f>
        <v>6537392.3499999996</v>
      </c>
    </row>
    <row r="208" spans="1:11" ht="18" customHeight="1" x14ac:dyDescent="0.2">
      <c r="A208" s="52"/>
      <c r="B208" s="52" t="s">
        <v>46</v>
      </c>
      <c r="C208" s="46" t="s">
        <v>104</v>
      </c>
      <c r="D208" s="357"/>
      <c r="E208" s="357"/>
      <c r="F208" s="357"/>
      <c r="G208" s="357"/>
      <c r="H208" s="357"/>
      <c r="I208" s="357"/>
      <c r="J208" s="357"/>
      <c r="K208" s="357"/>
    </row>
    <row r="209" spans="1:11" x14ac:dyDescent="0.2">
      <c r="A209" s="63"/>
      <c r="B209" s="53"/>
      <c r="C209" s="54"/>
      <c r="D209" s="55" t="s">
        <v>46</v>
      </c>
      <c r="E209" s="34"/>
      <c r="F209" s="34"/>
      <c r="G209" s="34"/>
      <c r="H209" s="34"/>
      <c r="I209" s="34"/>
      <c r="J209" s="34"/>
      <c r="K209" s="41" t="s">
        <v>47</v>
      </c>
    </row>
    <row r="210" spans="1:11" x14ac:dyDescent="0.2">
      <c r="A210" s="52"/>
      <c r="B210" s="52" t="s">
        <v>48</v>
      </c>
      <c r="C210" s="46" t="s">
        <v>104</v>
      </c>
      <c r="D210" s="56"/>
      <c r="E210" s="357"/>
      <c r="F210" s="357"/>
      <c r="G210" s="357"/>
      <c r="H210" s="357"/>
      <c r="I210" s="357"/>
      <c r="J210" s="357"/>
      <c r="K210" s="42"/>
    </row>
    <row r="211" spans="1:11" x14ac:dyDescent="0.2">
      <c r="A211" s="304"/>
      <c r="B211" s="53"/>
      <c r="C211" s="54"/>
      <c r="D211" s="55" t="s">
        <v>46</v>
      </c>
      <c r="E211" s="34"/>
      <c r="F211" s="34"/>
      <c r="G211" s="34"/>
      <c r="H211" s="34"/>
      <c r="I211" s="34"/>
      <c r="J211" s="34"/>
      <c r="K211" s="41" t="s">
        <v>47</v>
      </c>
    </row>
    <row r="212" spans="1:11" x14ac:dyDescent="0.2">
      <c r="A212" s="11" t="s">
        <v>49</v>
      </c>
      <c r="B212" s="11"/>
      <c r="C212" s="11"/>
      <c r="D212" s="11"/>
      <c r="E212" s="11"/>
      <c r="F212" s="11"/>
      <c r="G212" s="11"/>
      <c r="H212" s="11"/>
      <c r="I212" s="11"/>
      <c r="J212" s="11"/>
      <c r="K212" s="13" t="str">
        <f>IF(A162="ENGINEER'S FINAL PAYMENT ESTIMATE","BLR 6303","BLR 6302")</f>
        <v>BLR 6303</v>
      </c>
    </row>
    <row r="213" spans="1:11" x14ac:dyDescent="0.2">
      <c r="A213" s="15" t="s">
        <v>50</v>
      </c>
      <c r="B213" s="15"/>
      <c r="C213" s="15"/>
      <c r="D213" s="15"/>
      <c r="E213" s="15"/>
      <c r="F213" s="15"/>
      <c r="G213" s="15"/>
      <c r="H213" s="15"/>
      <c r="I213" s="15"/>
      <c r="J213" s="15"/>
      <c r="K213" s="14" t="s">
        <v>51</v>
      </c>
    </row>
  </sheetData>
  <mergeCells count="5">
    <mergeCell ref="I1:K1"/>
    <mergeCell ref="I5:K5"/>
    <mergeCell ref="I58:K58"/>
    <mergeCell ref="I112:K112"/>
    <mergeCell ref="I165:K165"/>
  </mergeCells>
  <printOptions horizontalCentered="1" verticalCentered="1"/>
  <pageMargins left="0.25" right="0.25" top="0.17" bottom="0.17" header="0.17" footer="0.17"/>
  <pageSetup scale="91" orientation="portrait" blackAndWhite="1" horizontalDpi="1200" verticalDpi="1200" r:id="rId1"/>
  <headerFooter alignWithMargins="0"/>
  <rowBreaks count="2" manualBreakCount="2">
    <brk id="53" max="10" man="1"/>
    <brk id="107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26" sqref="B26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4"/>
      <c r="B1" s="64"/>
      <c r="C1" s="64"/>
      <c r="D1" s="64"/>
      <c r="E1" s="64"/>
      <c r="F1" s="64"/>
      <c r="G1" s="68" t="s">
        <v>52</v>
      </c>
    </row>
    <row r="2" spans="1:7" s="6" customFormat="1" ht="18" x14ac:dyDescent="0.25">
      <c r="A2" s="64"/>
      <c r="B2" s="64"/>
      <c r="C2" s="64"/>
      <c r="D2" s="64"/>
      <c r="E2" s="64"/>
      <c r="F2" s="64"/>
      <c r="G2" s="68" t="s">
        <v>53</v>
      </c>
    </row>
    <row r="3" spans="1:7" s="4" customFormat="1" ht="15" x14ac:dyDescent="0.2">
      <c r="A3" s="65"/>
      <c r="B3" s="65"/>
      <c r="C3" s="65"/>
      <c r="D3" s="65"/>
      <c r="E3" s="65"/>
      <c r="F3" s="65"/>
      <c r="G3" s="65"/>
    </row>
    <row r="4" spans="1:7" x14ac:dyDescent="0.2">
      <c r="A4" s="66"/>
      <c r="B4" s="66"/>
      <c r="C4" s="66"/>
      <c r="D4" s="66"/>
      <c r="E4" s="67" t="s">
        <v>11</v>
      </c>
      <c r="F4" s="69" t="s">
        <v>12</v>
      </c>
      <c r="G4" s="69"/>
    </row>
    <row r="5" spans="1:7" x14ac:dyDescent="0.2">
      <c r="A5" s="66"/>
      <c r="B5" s="66"/>
      <c r="C5" s="66"/>
      <c r="D5" s="66"/>
      <c r="E5" s="67" t="s">
        <v>54</v>
      </c>
      <c r="F5" s="478"/>
      <c r="G5" s="478"/>
    </row>
    <row r="6" spans="1:7" x14ac:dyDescent="0.2">
      <c r="A6" s="66"/>
      <c r="B6" s="66"/>
      <c r="C6" s="66"/>
      <c r="D6" s="66"/>
      <c r="E6" s="67" t="s">
        <v>14</v>
      </c>
      <c r="F6" s="69" t="s">
        <v>15</v>
      </c>
      <c r="G6" s="69"/>
    </row>
    <row r="7" spans="1:7" x14ac:dyDescent="0.2">
      <c r="A7" s="66" t="s">
        <v>55</v>
      </c>
      <c r="B7" s="84"/>
      <c r="C7" s="66"/>
      <c r="D7" s="66"/>
      <c r="E7" s="67" t="s">
        <v>17</v>
      </c>
      <c r="F7" s="476" t="e">
        <f>#REF!</f>
        <v>#REF!</v>
      </c>
      <c r="G7" s="476"/>
    </row>
    <row r="8" spans="1:7" x14ac:dyDescent="0.2">
      <c r="A8" s="66" t="s">
        <v>56</v>
      </c>
      <c r="B8" s="66"/>
      <c r="C8" s="66"/>
      <c r="D8" s="66"/>
      <c r="E8" s="67" t="s">
        <v>57</v>
      </c>
      <c r="F8" s="478">
        <v>1</v>
      </c>
      <c r="G8" s="478"/>
    </row>
    <row r="9" spans="1:7" x14ac:dyDescent="0.2">
      <c r="A9" s="66"/>
      <c r="B9" s="66"/>
      <c r="C9" s="66"/>
      <c r="D9" s="66"/>
      <c r="E9" s="67" t="s">
        <v>25</v>
      </c>
      <c r="F9" s="486"/>
      <c r="G9" s="486"/>
    </row>
    <row r="10" spans="1:7" x14ac:dyDescent="0.2">
      <c r="A10" s="66" t="s">
        <v>58</v>
      </c>
      <c r="B10" s="66"/>
      <c r="C10" s="66"/>
      <c r="D10" s="66"/>
      <c r="E10" s="67" t="s">
        <v>59</v>
      </c>
      <c r="F10" s="480" t="str">
        <f>'Tabulation of Bids'!G1</f>
        <v>ROCK ROAD CO.</v>
      </c>
      <c r="G10" s="480"/>
    </row>
    <row r="11" spans="1:7" x14ac:dyDescent="0.2">
      <c r="A11" s="66"/>
      <c r="B11" s="66"/>
      <c r="C11" s="66"/>
      <c r="D11" s="66"/>
      <c r="E11" s="66"/>
      <c r="F11" s="66"/>
      <c r="G11" s="66"/>
    </row>
    <row r="12" spans="1:7" x14ac:dyDescent="0.2">
      <c r="A12" s="84" t="s">
        <v>102</v>
      </c>
      <c r="B12" s="66"/>
      <c r="C12" s="66"/>
      <c r="D12" s="66"/>
      <c r="E12" s="66"/>
      <c r="F12" s="66"/>
      <c r="G12" s="66"/>
    </row>
    <row r="13" spans="1:7" x14ac:dyDescent="0.2">
      <c r="A13" s="66"/>
      <c r="B13" s="66"/>
      <c r="C13" s="66"/>
      <c r="D13" s="66"/>
      <c r="E13" s="66"/>
      <c r="F13" s="66"/>
      <c r="G13" s="66"/>
    </row>
    <row r="14" spans="1:7" x14ac:dyDescent="0.2">
      <c r="A14" s="84" t="s">
        <v>60</v>
      </c>
      <c r="B14" s="66"/>
      <c r="C14" s="66"/>
      <c r="D14" s="66"/>
      <c r="E14" s="66"/>
      <c r="F14" s="66"/>
      <c r="G14" s="66"/>
    </row>
    <row r="15" spans="1:7" s="7" customFormat="1" ht="15" x14ac:dyDescent="0.2">
      <c r="A15" s="79" t="s">
        <v>61</v>
      </c>
      <c r="B15" s="76"/>
      <c r="C15" s="76"/>
      <c r="D15" s="76"/>
      <c r="E15" s="76"/>
      <c r="F15" s="65"/>
      <c r="G15" s="65"/>
    </row>
    <row r="16" spans="1:7" s="8" customFormat="1" x14ac:dyDescent="0.2">
      <c r="A16" s="66" t="s">
        <v>62</v>
      </c>
      <c r="B16" s="66"/>
      <c r="C16" s="66"/>
      <c r="D16" s="66"/>
      <c r="E16" s="66"/>
      <c r="F16" s="66"/>
      <c r="G16" s="66"/>
    </row>
    <row r="17" spans="1:7" s="8" customFormat="1" ht="13.5" thickBot="1" x14ac:dyDescent="0.25">
      <c r="A17" s="66" t="s">
        <v>63</v>
      </c>
      <c r="B17" s="66"/>
      <c r="C17" s="66"/>
      <c r="D17" s="66"/>
      <c r="E17" s="66"/>
      <c r="F17" s="66"/>
      <c r="G17" s="66"/>
    </row>
    <row r="18" spans="1:7" s="8" customFormat="1" ht="13.5" thickBot="1" x14ac:dyDescent="0.25">
      <c r="A18" s="80" t="s">
        <v>3</v>
      </c>
      <c r="B18" s="81"/>
      <c r="C18" s="77" t="s">
        <v>5</v>
      </c>
      <c r="D18" s="78"/>
      <c r="E18" s="73" t="s">
        <v>6</v>
      </c>
      <c r="F18" s="73" t="s">
        <v>64</v>
      </c>
      <c r="G18" s="70" t="s">
        <v>65</v>
      </c>
    </row>
    <row r="19" spans="1:7" x14ac:dyDescent="0.2">
      <c r="A19" s="178"/>
      <c r="B19" s="179"/>
      <c r="C19" s="180"/>
      <c r="D19" s="181"/>
      <c r="E19" s="182"/>
      <c r="F19" s="204">
        <f>IF(C19&gt;0,C19*E19,0)</f>
        <v>0</v>
      </c>
      <c r="G19" s="205">
        <f>IF(C19&lt;0,(ABS(C19))*E19,0)</f>
        <v>0</v>
      </c>
    </row>
    <row r="20" spans="1:7" x14ac:dyDescent="0.2">
      <c r="A20" s="178"/>
      <c r="B20" s="183"/>
      <c r="C20" s="180"/>
      <c r="D20" s="181"/>
      <c r="E20" s="182"/>
      <c r="F20" s="204">
        <f t="shared" ref="F20:F35" si="0">IF(C20&gt;0,C20*E20,0)</f>
        <v>0</v>
      </c>
      <c r="G20" s="205">
        <f t="shared" ref="G20:G35" si="1">IF(C20&lt;0,(ABS(C20))*E20,0)</f>
        <v>0</v>
      </c>
    </row>
    <row r="21" spans="1:7" x14ac:dyDescent="0.2">
      <c r="A21" s="178"/>
      <c r="B21" s="183"/>
      <c r="C21" s="180"/>
      <c r="D21" s="181"/>
      <c r="E21" s="182"/>
      <c r="F21" s="204">
        <f t="shared" si="0"/>
        <v>0</v>
      </c>
      <c r="G21" s="205">
        <f t="shared" si="1"/>
        <v>0</v>
      </c>
    </row>
    <row r="22" spans="1:7" x14ac:dyDescent="0.2">
      <c r="A22" s="178"/>
      <c r="B22" s="183"/>
      <c r="C22" s="180"/>
      <c r="D22" s="181"/>
      <c r="E22" s="182"/>
      <c r="F22" s="204">
        <f t="shared" si="0"/>
        <v>0</v>
      </c>
      <c r="G22" s="205">
        <f t="shared" si="1"/>
        <v>0</v>
      </c>
    </row>
    <row r="23" spans="1:7" x14ac:dyDescent="0.2">
      <c r="A23" s="178"/>
      <c r="B23" s="183"/>
      <c r="C23" s="180"/>
      <c r="D23" s="181"/>
      <c r="E23" s="182"/>
      <c r="F23" s="204">
        <f t="shared" si="0"/>
        <v>0</v>
      </c>
      <c r="G23" s="205">
        <f t="shared" si="1"/>
        <v>0</v>
      </c>
    </row>
    <row r="24" spans="1:7" x14ac:dyDescent="0.2">
      <c r="A24" s="178"/>
      <c r="B24" s="183"/>
      <c r="C24" s="180"/>
      <c r="D24" s="181"/>
      <c r="E24" s="182"/>
      <c r="F24" s="204">
        <f t="shared" si="0"/>
        <v>0</v>
      </c>
      <c r="G24" s="205">
        <f t="shared" si="1"/>
        <v>0</v>
      </c>
    </row>
    <row r="25" spans="1:7" x14ac:dyDescent="0.2">
      <c r="A25" s="178"/>
      <c r="B25" s="183"/>
      <c r="C25" s="180"/>
      <c r="D25" s="181"/>
      <c r="E25" s="182"/>
      <c r="F25" s="204">
        <f t="shared" si="0"/>
        <v>0</v>
      </c>
      <c r="G25" s="205">
        <f t="shared" si="1"/>
        <v>0</v>
      </c>
    </row>
    <row r="26" spans="1:7" x14ac:dyDescent="0.2">
      <c r="A26" s="178"/>
      <c r="B26" s="183"/>
      <c r="C26" s="180"/>
      <c r="D26" s="181"/>
      <c r="E26" s="182"/>
      <c r="F26" s="204">
        <f t="shared" si="0"/>
        <v>0</v>
      </c>
      <c r="G26" s="205">
        <f t="shared" si="1"/>
        <v>0</v>
      </c>
    </row>
    <row r="27" spans="1:7" x14ac:dyDescent="0.2">
      <c r="A27" s="178"/>
      <c r="B27" s="183"/>
      <c r="C27" s="180"/>
      <c r="D27" s="181"/>
      <c r="E27" s="182"/>
      <c r="F27" s="204">
        <f t="shared" si="0"/>
        <v>0</v>
      </c>
      <c r="G27" s="205">
        <f t="shared" si="1"/>
        <v>0</v>
      </c>
    </row>
    <row r="28" spans="1:7" x14ac:dyDescent="0.2">
      <c r="A28" s="178"/>
      <c r="B28" s="183"/>
      <c r="C28" s="180"/>
      <c r="D28" s="181"/>
      <c r="E28" s="182"/>
      <c r="F28" s="204">
        <f t="shared" si="0"/>
        <v>0</v>
      </c>
      <c r="G28" s="205">
        <f t="shared" si="1"/>
        <v>0</v>
      </c>
    </row>
    <row r="29" spans="1:7" x14ac:dyDescent="0.2">
      <c r="A29" s="178"/>
      <c r="B29" s="183"/>
      <c r="C29" s="180"/>
      <c r="D29" s="181"/>
      <c r="E29" s="182"/>
      <c r="F29" s="204">
        <f t="shared" si="0"/>
        <v>0</v>
      </c>
      <c r="G29" s="205">
        <f t="shared" si="1"/>
        <v>0</v>
      </c>
    </row>
    <row r="30" spans="1:7" x14ac:dyDescent="0.2">
      <c r="A30" s="178"/>
      <c r="B30" s="183"/>
      <c r="C30" s="180"/>
      <c r="D30" s="181"/>
      <c r="E30" s="182"/>
      <c r="F30" s="204">
        <f t="shared" si="0"/>
        <v>0</v>
      </c>
      <c r="G30" s="205">
        <f t="shared" si="1"/>
        <v>0</v>
      </c>
    </row>
    <row r="31" spans="1:7" x14ac:dyDescent="0.2">
      <c r="A31" s="178"/>
      <c r="B31" s="183"/>
      <c r="C31" s="180"/>
      <c r="D31" s="181"/>
      <c r="E31" s="182"/>
      <c r="F31" s="204">
        <f t="shared" si="0"/>
        <v>0</v>
      </c>
      <c r="G31" s="205">
        <f t="shared" si="1"/>
        <v>0</v>
      </c>
    </row>
    <row r="32" spans="1:7" x14ac:dyDescent="0.2">
      <c r="A32" s="178"/>
      <c r="B32" s="183"/>
      <c r="C32" s="180"/>
      <c r="D32" s="181"/>
      <c r="E32" s="182"/>
      <c r="F32" s="204">
        <f t="shared" si="0"/>
        <v>0</v>
      </c>
      <c r="G32" s="205">
        <f t="shared" si="1"/>
        <v>0</v>
      </c>
    </row>
    <row r="33" spans="1:7" x14ac:dyDescent="0.2">
      <c r="A33" s="178"/>
      <c r="B33" s="183"/>
      <c r="C33" s="180"/>
      <c r="D33" s="181"/>
      <c r="E33" s="182"/>
      <c r="F33" s="204">
        <f t="shared" si="0"/>
        <v>0</v>
      </c>
      <c r="G33" s="205">
        <f t="shared" si="1"/>
        <v>0</v>
      </c>
    </row>
    <row r="34" spans="1:7" x14ac:dyDescent="0.2">
      <c r="A34" s="178"/>
      <c r="B34" s="183"/>
      <c r="C34" s="180"/>
      <c r="D34" s="184"/>
      <c r="E34" s="182"/>
      <c r="F34" s="204">
        <f t="shared" si="0"/>
        <v>0</v>
      </c>
      <c r="G34" s="205">
        <f t="shared" si="1"/>
        <v>0</v>
      </c>
    </row>
    <row r="35" spans="1:7" x14ac:dyDescent="0.2">
      <c r="A35" s="178"/>
      <c r="B35" s="183"/>
      <c r="C35" s="180"/>
      <c r="D35" s="184"/>
      <c r="E35" s="182"/>
      <c r="F35" s="204">
        <f t="shared" si="0"/>
        <v>0</v>
      </c>
      <c r="G35" s="205">
        <f t="shared" si="1"/>
        <v>0</v>
      </c>
    </row>
    <row r="36" spans="1:7" x14ac:dyDescent="0.2">
      <c r="A36" s="178"/>
      <c r="B36" s="183"/>
      <c r="C36" s="180"/>
      <c r="D36" s="184"/>
      <c r="E36" s="182"/>
      <c r="F36" s="204">
        <f t="shared" ref="F36:F51" si="2">IF(C36&gt;0,C36*E36,0)</f>
        <v>0</v>
      </c>
      <c r="G36" s="205">
        <f t="shared" ref="G36:G51" si="3">IF(C36&lt;0,(ABS(C36))*E36,0)</f>
        <v>0</v>
      </c>
    </row>
    <row r="37" spans="1:7" x14ac:dyDescent="0.2">
      <c r="A37" s="178"/>
      <c r="B37" s="183"/>
      <c r="C37" s="180"/>
      <c r="D37" s="184"/>
      <c r="E37" s="182"/>
      <c r="F37" s="204">
        <f t="shared" si="2"/>
        <v>0</v>
      </c>
      <c r="G37" s="205">
        <f t="shared" si="3"/>
        <v>0</v>
      </c>
    </row>
    <row r="38" spans="1:7" x14ac:dyDescent="0.2">
      <c r="A38" s="178"/>
      <c r="B38" s="183"/>
      <c r="C38" s="180"/>
      <c r="D38" s="184"/>
      <c r="E38" s="182"/>
      <c r="F38" s="204">
        <f t="shared" si="2"/>
        <v>0</v>
      </c>
      <c r="G38" s="205">
        <f t="shared" si="3"/>
        <v>0</v>
      </c>
    </row>
    <row r="39" spans="1:7" x14ac:dyDescent="0.2">
      <c r="A39" s="178"/>
      <c r="B39" s="183"/>
      <c r="C39" s="180"/>
      <c r="D39" s="184"/>
      <c r="E39" s="182"/>
      <c r="F39" s="204">
        <f t="shared" si="2"/>
        <v>0</v>
      </c>
      <c r="G39" s="205">
        <f t="shared" si="3"/>
        <v>0</v>
      </c>
    </row>
    <row r="40" spans="1:7" x14ac:dyDescent="0.2">
      <c r="A40" s="178"/>
      <c r="B40" s="183"/>
      <c r="C40" s="180"/>
      <c r="D40" s="184"/>
      <c r="E40" s="182"/>
      <c r="F40" s="204">
        <f t="shared" si="2"/>
        <v>0</v>
      </c>
      <c r="G40" s="205">
        <f t="shared" si="3"/>
        <v>0</v>
      </c>
    </row>
    <row r="41" spans="1:7" x14ac:dyDescent="0.2">
      <c r="A41" s="178"/>
      <c r="B41" s="183"/>
      <c r="C41" s="180"/>
      <c r="D41" s="184"/>
      <c r="E41" s="182"/>
      <c r="F41" s="204">
        <f t="shared" si="2"/>
        <v>0</v>
      </c>
      <c r="G41" s="205">
        <f t="shared" si="3"/>
        <v>0</v>
      </c>
    </row>
    <row r="42" spans="1:7" x14ac:dyDescent="0.2">
      <c r="A42" s="178"/>
      <c r="B42" s="183"/>
      <c r="C42" s="180"/>
      <c r="D42" s="184"/>
      <c r="E42" s="182"/>
      <c r="F42" s="204">
        <f t="shared" si="2"/>
        <v>0</v>
      </c>
      <c r="G42" s="205">
        <f t="shared" si="3"/>
        <v>0</v>
      </c>
    </row>
    <row r="43" spans="1:7" x14ac:dyDescent="0.2">
      <c r="A43" s="178"/>
      <c r="B43" s="183"/>
      <c r="C43" s="180"/>
      <c r="D43" s="184"/>
      <c r="E43" s="182"/>
      <c r="F43" s="204">
        <f t="shared" si="2"/>
        <v>0</v>
      </c>
      <c r="G43" s="205">
        <f t="shared" si="3"/>
        <v>0</v>
      </c>
    </row>
    <row r="44" spans="1:7" x14ac:dyDescent="0.2">
      <c r="A44" s="185"/>
      <c r="B44" s="183"/>
      <c r="C44" s="180"/>
      <c r="D44" s="184"/>
      <c r="E44" s="182"/>
      <c r="F44" s="204">
        <f t="shared" si="2"/>
        <v>0</v>
      </c>
      <c r="G44" s="205">
        <f t="shared" si="3"/>
        <v>0</v>
      </c>
    </row>
    <row r="45" spans="1:7" x14ac:dyDescent="0.2">
      <c r="A45" s="185"/>
      <c r="B45" s="183"/>
      <c r="C45" s="180"/>
      <c r="D45" s="184"/>
      <c r="E45" s="182"/>
      <c r="F45" s="204">
        <f t="shared" si="2"/>
        <v>0</v>
      </c>
      <c r="G45" s="205">
        <f t="shared" si="3"/>
        <v>0</v>
      </c>
    </row>
    <row r="46" spans="1:7" x14ac:dyDescent="0.2">
      <c r="A46" s="185"/>
      <c r="B46" s="183"/>
      <c r="C46" s="180"/>
      <c r="D46" s="184"/>
      <c r="E46" s="182"/>
      <c r="F46" s="204">
        <f t="shared" si="2"/>
        <v>0</v>
      </c>
      <c r="G46" s="205">
        <f t="shared" si="3"/>
        <v>0</v>
      </c>
    </row>
    <row r="47" spans="1:7" x14ac:dyDescent="0.2">
      <c r="A47" s="185"/>
      <c r="B47" s="183"/>
      <c r="C47" s="180"/>
      <c r="D47" s="184"/>
      <c r="E47" s="182"/>
      <c r="F47" s="204">
        <f t="shared" si="2"/>
        <v>0</v>
      </c>
      <c r="G47" s="205">
        <f t="shared" si="3"/>
        <v>0</v>
      </c>
    </row>
    <row r="48" spans="1:7" x14ac:dyDescent="0.2">
      <c r="A48" s="185"/>
      <c r="B48" s="183"/>
      <c r="C48" s="180"/>
      <c r="D48" s="184"/>
      <c r="E48" s="182"/>
      <c r="F48" s="204">
        <f t="shared" si="2"/>
        <v>0</v>
      </c>
      <c r="G48" s="205">
        <f t="shared" si="3"/>
        <v>0</v>
      </c>
    </row>
    <row r="49" spans="1:7" x14ac:dyDescent="0.2">
      <c r="A49" s="185"/>
      <c r="B49" s="183"/>
      <c r="C49" s="180"/>
      <c r="D49" s="184"/>
      <c r="E49" s="182"/>
      <c r="F49" s="204">
        <f t="shared" si="2"/>
        <v>0</v>
      </c>
      <c r="G49" s="205">
        <f t="shared" si="3"/>
        <v>0</v>
      </c>
    </row>
    <row r="50" spans="1:7" x14ac:dyDescent="0.2">
      <c r="A50" s="185"/>
      <c r="B50" s="183"/>
      <c r="C50" s="180"/>
      <c r="D50" s="184"/>
      <c r="E50" s="182"/>
      <c r="F50" s="204">
        <f t="shared" si="2"/>
        <v>0</v>
      </c>
      <c r="G50" s="205">
        <f t="shared" si="3"/>
        <v>0</v>
      </c>
    </row>
    <row r="51" spans="1:7" x14ac:dyDescent="0.2">
      <c r="A51" s="185"/>
      <c r="B51" s="183"/>
      <c r="C51" s="180"/>
      <c r="D51" s="184"/>
      <c r="E51" s="182"/>
      <c r="F51" s="204">
        <f t="shared" si="2"/>
        <v>0</v>
      </c>
      <c r="G51" s="205">
        <f t="shared" si="3"/>
        <v>0</v>
      </c>
    </row>
    <row r="52" spans="1:7" x14ac:dyDescent="0.2">
      <c r="A52" s="185"/>
      <c r="B52" s="183"/>
      <c r="C52" s="180"/>
      <c r="D52" s="184"/>
      <c r="E52" s="182"/>
      <c r="F52" s="204">
        <f>IF(C52&gt;0,C52*E52,0)</f>
        <v>0</v>
      </c>
      <c r="G52" s="205">
        <f>IF(C52&lt;0,(ABS(C52))*E52,0)</f>
        <v>0</v>
      </c>
    </row>
    <row r="53" spans="1:7" x14ac:dyDescent="0.2">
      <c r="A53" s="185"/>
      <c r="B53" s="183"/>
      <c r="C53" s="180"/>
      <c r="D53" s="184"/>
      <c r="E53" s="182"/>
      <c r="F53" s="204">
        <f>IF(C53&gt;0,C53*E53,0)</f>
        <v>0</v>
      </c>
      <c r="G53" s="205">
        <f>IF(C53&lt;0,(ABS(C53))*E53,0)</f>
        <v>0</v>
      </c>
    </row>
    <row r="54" spans="1:7" x14ac:dyDescent="0.2">
      <c r="A54" s="185"/>
      <c r="B54" s="183"/>
      <c r="C54" s="180"/>
      <c r="D54" s="184"/>
      <c r="E54" s="182"/>
      <c r="F54" s="204">
        <f>IF(C54&gt;0,C54*E54,0)</f>
        <v>0</v>
      </c>
      <c r="G54" s="205">
        <f>IF(C54&lt;0,(ABS(C54))*E54,0)</f>
        <v>0</v>
      </c>
    </row>
    <row r="55" spans="1:7" x14ac:dyDescent="0.2">
      <c r="A55" s="185"/>
      <c r="B55" s="183"/>
      <c r="C55" s="180"/>
      <c r="D55" s="184"/>
      <c r="E55" s="182"/>
      <c r="F55" s="204">
        <f>IF(C55&gt;0,C55*E55,0)</f>
        <v>0</v>
      </c>
      <c r="G55" s="205">
        <f>IF(C55&lt;0,(ABS(C55))*E55,0)</f>
        <v>0</v>
      </c>
    </row>
    <row r="56" spans="1:7" ht="13.5" thickBot="1" x14ac:dyDescent="0.25">
      <c r="A56" s="186"/>
      <c r="B56" s="187"/>
      <c r="C56" s="188"/>
      <c r="D56" s="189"/>
      <c r="E56" s="190"/>
      <c r="F56" s="206">
        <f>IF(C56&gt;0,C56*E56,0)</f>
        <v>0</v>
      </c>
      <c r="G56" s="205">
        <f>IF(C56&lt;0,(ABS(C56))*E56,0)</f>
        <v>0</v>
      </c>
    </row>
    <row r="57" spans="1:7" ht="15.75" customHeight="1" x14ac:dyDescent="0.2">
      <c r="A57" s="487" t="s">
        <v>103</v>
      </c>
      <c r="B57" s="488"/>
      <c r="C57" s="488"/>
      <c r="D57" s="489"/>
      <c r="E57" s="82" t="s">
        <v>66</v>
      </c>
      <c r="F57" s="74">
        <f>SUM(F19:F56)</f>
        <v>0</v>
      </c>
      <c r="G57" s="71">
        <f>SUM(G19:G56)</f>
        <v>0</v>
      </c>
    </row>
    <row r="58" spans="1:7" ht="13.5" thickBot="1" x14ac:dyDescent="0.25">
      <c r="A58" s="490"/>
      <c r="B58" s="491"/>
      <c r="C58" s="491"/>
      <c r="D58" s="492"/>
      <c r="E58" s="83" t="s">
        <v>67</v>
      </c>
      <c r="F58" s="75">
        <f>IF(F57&gt;G57,F57-G57,0)</f>
        <v>0</v>
      </c>
      <c r="G58" s="72">
        <f>IF(F57&lt;G57,G57-F57,0)</f>
        <v>0</v>
      </c>
    </row>
    <row r="59" spans="1:7" x14ac:dyDescent="0.2">
      <c r="A59" s="66"/>
      <c r="B59" s="66"/>
      <c r="C59" s="66"/>
      <c r="D59" s="66"/>
      <c r="E59" s="66"/>
      <c r="F59" s="66"/>
      <c r="G59" s="13" t="s">
        <v>68</v>
      </c>
    </row>
    <row r="60" spans="1:7" x14ac:dyDescent="0.2">
      <c r="A60" s="66"/>
      <c r="B60" s="66"/>
      <c r="C60" s="66"/>
      <c r="D60" s="66"/>
      <c r="E60" s="66"/>
      <c r="F60" s="66"/>
      <c r="G60" s="66"/>
    </row>
    <row r="61" spans="1:7" x14ac:dyDescent="0.2">
      <c r="A61" s="85" t="s">
        <v>69</v>
      </c>
      <c r="B61" s="85"/>
      <c r="C61" s="85"/>
      <c r="D61" s="85"/>
      <c r="E61" s="191" t="s">
        <v>1</v>
      </c>
      <c r="F61" s="86"/>
      <c r="G61" s="86"/>
    </row>
    <row r="62" spans="1:7" x14ac:dyDescent="0.2">
      <c r="A62" s="191"/>
      <c r="B62" s="86"/>
      <c r="C62" s="86"/>
      <c r="D62" s="86"/>
      <c r="E62" s="86"/>
      <c r="F62" s="86"/>
      <c r="G62" s="86"/>
    </row>
    <row r="63" spans="1:7" x14ac:dyDescent="0.2">
      <c r="A63" s="85"/>
      <c r="B63" s="85"/>
      <c r="C63" s="85"/>
      <c r="D63" s="85"/>
      <c r="E63" s="85"/>
      <c r="F63" s="85"/>
      <c r="G63" s="85"/>
    </row>
    <row r="64" spans="1:7" x14ac:dyDescent="0.2">
      <c r="A64" s="85" t="s">
        <v>70</v>
      </c>
      <c r="B64" s="85"/>
      <c r="C64" s="85"/>
      <c r="D64" s="85"/>
      <c r="E64" s="85"/>
      <c r="F64" s="85"/>
      <c r="G64" s="85"/>
    </row>
    <row r="65" spans="1:7" x14ac:dyDescent="0.2">
      <c r="A65" s="85" t="s">
        <v>101</v>
      </c>
      <c r="B65" s="85"/>
      <c r="C65" s="85"/>
      <c r="D65" s="85"/>
      <c r="E65" s="85"/>
      <c r="F65" s="85"/>
      <c r="G65" s="85"/>
    </row>
    <row r="66" spans="1:7" x14ac:dyDescent="0.2">
      <c r="A66" s="85"/>
      <c r="B66" s="85"/>
      <c r="C66" s="85"/>
      <c r="D66" s="85"/>
      <c r="E66" s="85"/>
      <c r="F66" s="85"/>
      <c r="G66" s="85"/>
    </row>
    <row r="67" spans="1:7" x14ac:dyDescent="0.2">
      <c r="A67" s="484"/>
      <c r="B67" s="85" t="s">
        <v>71</v>
      </c>
      <c r="C67" s="85"/>
      <c r="D67" s="85"/>
      <c r="E67" s="85"/>
      <c r="F67" s="85"/>
      <c r="G67" s="85"/>
    </row>
    <row r="68" spans="1:7" x14ac:dyDescent="0.2">
      <c r="A68" s="485"/>
      <c r="B68" s="85" t="s">
        <v>72</v>
      </c>
      <c r="C68" s="85"/>
      <c r="D68" s="85"/>
      <c r="E68" s="85"/>
      <c r="F68" s="85"/>
      <c r="G68" s="85"/>
    </row>
    <row r="69" spans="1:7" x14ac:dyDescent="0.2">
      <c r="A69" s="85"/>
      <c r="B69" s="85"/>
      <c r="C69" s="85"/>
      <c r="D69" s="85"/>
      <c r="E69" s="85"/>
      <c r="F69" s="85"/>
      <c r="G69" s="85"/>
    </row>
    <row r="70" spans="1:7" ht="12.75" customHeight="1" x14ac:dyDescent="0.2">
      <c r="A70" s="484"/>
      <c r="B70" s="85" t="s">
        <v>71</v>
      </c>
      <c r="C70" s="85"/>
      <c r="D70" s="85"/>
      <c r="E70" s="85"/>
      <c r="F70" s="85"/>
      <c r="G70" s="85"/>
    </row>
    <row r="71" spans="1:7" ht="12.75" customHeight="1" x14ac:dyDescent="0.2">
      <c r="A71" s="485"/>
      <c r="B71" s="85" t="s">
        <v>73</v>
      </c>
      <c r="C71" s="85"/>
      <c r="D71" s="85"/>
      <c r="E71" s="85"/>
      <c r="F71" s="85"/>
      <c r="G71" s="85"/>
    </row>
    <row r="72" spans="1:7" x14ac:dyDescent="0.2">
      <c r="A72" s="85"/>
      <c r="B72" s="85"/>
      <c r="C72" s="85"/>
      <c r="D72" s="85"/>
      <c r="E72" s="85"/>
      <c r="F72" s="85"/>
      <c r="G72" s="85"/>
    </row>
    <row r="73" spans="1:7" x14ac:dyDescent="0.2">
      <c r="A73" s="484"/>
      <c r="B73" s="85" t="s">
        <v>74</v>
      </c>
      <c r="C73" s="85"/>
      <c r="D73" s="85"/>
      <c r="E73" s="85"/>
      <c r="F73" s="85"/>
      <c r="G73" s="85"/>
    </row>
    <row r="74" spans="1:7" x14ac:dyDescent="0.2">
      <c r="A74" s="485"/>
      <c r="B74" s="85" t="s">
        <v>75</v>
      </c>
      <c r="C74" s="85"/>
      <c r="D74" s="85"/>
      <c r="E74" s="85"/>
      <c r="F74" s="85"/>
      <c r="G74" s="85"/>
    </row>
    <row r="75" spans="1:7" x14ac:dyDescent="0.2">
      <c r="A75" s="85"/>
      <c r="B75" s="85"/>
      <c r="C75" s="85"/>
      <c r="D75" s="85"/>
      <c r="E75" s="85"/>
      <c r="F75" s="85"/>
      <c r="G75" s="85"/>
    </row>
    <row r="76" spans="1:7" x14ac:dyDescent="0.2">
      <c r="A76" s="85"/>
      <c r="B76" s="85"/>
      <c r="C76" s="85"/>
      <c r="D76" s="85"/>
      <c r="E76" s="85"/>
      <c r="F76" s="85"/>
      <c r="G76" s="85"/>
    </row>
    <row r="77" spans="1:7" x14ac:dyDescent="0.2">
      <c r="A77" s="87" t="s">
        <v>76</v>
      </c>
      <c r="B77" s="86"/>
      <c r="C77" s="88" t="s">
        <v>105</v>
      </c>
      <c r="D77" s="276"/>
      <c r="E77" s="87" t="s">
        <v>76</v>
      </c>
      <c r="F77" s="86"/>
      <c r="G77" s="88" t="s">
        <v>105</v>
      </c>
    </row>
    <row r="78" spans="1:7" x14ac:dyDescent="0.2">
      <c r="A78" s="86"/>
      <c r="B78" s="86"/>
      <c r="C78" s="86"/>
      <c r="D78" s="91"/>
      <c r="E78" s="86"/>
      <c r="F78" s="86"/>
      <c r="G78" s="86"/>
    </row>
    <row r="79" spans="1:7" x14ac:dyDescent="0.2">
      <c r="A79" s="89" t="s">
        <v>77</v>
      </c>
      <c r="B79" s="89"/>
      <c r="C79" s="89"/>
      <c r="D79" s="89"/>
      <c r="E79" s="89" t="s">
        <v>78</v>
      </c>
      <c r="F79" s="89"/>
      <c r="G79" s="89"/>
    </row>
    <row r="80" spans="1:7" x14ac:dyDescent="0.2">
      <c r="A80" s="85"/>
      <c r="B80" s="85"/>
      <c r="C80" s="85"/>
      <c r="D80" s="85"/>
      <c r="E80" s="85"/>
      <c r="F80" s="85"/>
      <c r="G80" s="85"/>
    </row>
    <row r="81" spans="1:7" x14ac:dyDescent="0.2">
      <c r="A81" s="85" t="s">
        <v>79</v>
      </c>
      <c r="B81" s="85"/>
      <c r="C81" s="85"/>
      <c r="D81" s="85"/>
      <c r="E81" s="85"/>
      <c r="F81" s="85"/>
      <c r="G81" s="85"/>
    </row>
    <row r="82" spans="1:7" x14ac:dyDescent="0.2">
      <c r="A82" s="85" t="s">
        <v>80</v>
      </c>
      <c r="B82" s="86"/>
      <c r="C82" s="86"/>
      <c r="D82" s="91"/>
      <c r="E82" s="86"/>
      <c r="F82" s="86"/>
      <c r="G82" s="86"/>
    </row>
    <row r="83" spans="1:7" x14ac:dyDescent="0.2">
      <c r="A83" s="89"/>
      <c r="B83" s="89" t="s">
        <v>81</v>
      </c>
      <c r="C83" s="89"/>
      <c r="D83" s="89"/>
      <c r="E83" s="89" t="s">
        <v>82</v>
      </c>
      <c r="F83" s="89"/>
      <c r="G83" s="89"/>
    </row>
    <row r="84" spans="1:7" x14ac:dyDescent="0.2">
      <c r="A84" s="85"/>
      <c r="B84" s="85"/>
      <c r="C84" s="85"/>
      <c r="D84" s="85"/>
      <c r="E84" s="85"/>
      <c r="F84" s="85"/>
      <c r="G84" s="85"/>
    </row>
    <row r="85" spans="1:7" x14ac:dyDescent="0.2">
      <c r="A85" s="89" t="s">
        <v>83</v>
      </c>
      <c r="B85" s="85"/>
      <c r="C85" s="85"/>
      <c r="D85" s="85"/>
      <c r="E85" s="85" t="s">
        <v>79</v>
      </c>
      <c r="F85" s="86"/>
      <c r="G85" s="88" t="s">
        <v>105</v>
      </c>
    </row>
    <row r="86" spans="1:7" x14ac:dyDescent="0.2">
      <c r="A86" s="89" t="s">
        <v>84</v>
      </c>
      <c r="B86" s="85"/>
      <c r="C86" s="85"/>
      <c r="D86" s="85"/>
      <c r="E86" s="85"/>
      <c r="F86" s="85"/>
      <c r="G86" s="85"/>
    </row>
    <row r="87" spans="1:7" x14ac:dyDescent="0.2">
      <c r="A87" s="89" t="s">
        <v>85</v>
      </c>
      <c r="B87" s="85"/>
      <c r="C87" s="85"/>
      <c r="D87" s="85"/>
      <c r="E87" s="86"/>
      <c r="F87" s="86"/>
      <c r="G87" s="86"/>
    </row>
    <row r="88" spans="1:7" x14ac:dyDescent="0.2">
      <c r="A88" s="89" t="s">
        <v>86</v>
      </c>
      <c r="B88" s="66"/>
      <c r="C88" s="66"/>
      <c r="D88" s="66"/>
      <c r="E88" s="90" t="s">
        <v>87</v>
      </c>
      <c r="F88" s="66"/>
      <c r="G88" s="66"/>
    </row>
    <row r="89" spans="1:7" x14ac:dyDescent="0.2">
      <c r="A89" s="89" t="s">
        <v>88</v>
      </c>
      <c r="B89" s="85"/>
      <c r="C89" s="85"/>
      <c r="D89" s="85"/>
      <c r="E89" s="85"/>
      <c r="F89" s="85"/>
      <c r="G89" s="85"/>
    </row>
    <row r="120" spans="1:7" x14ac:dyDescent="0.2">
      <c r="A120" s="277"/>
      <c r="B120" s="277"/>
      <c r="C120" s="277"/>
      <c r="D120" s="277"/>
      <c r="E120" s="277"/>
      <c r="F120" s="277"/>
      <c r="G120" s="277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7" type="noConversion"/>
  <printOptions horizontalCentered="1"/>
  <pageMargins left="0.25" right="0.25" top="0.25" bottom="0.25" header="0" footer="0"/>
  <pageSetup orientation="portrait" blackAndWhite="1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'Item List'!Print_Area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City of Rockford</dc:creator>
  <dc:description>COPIED FROM BLR6302</dc:description>
  <cp:lastModifiedBy>Larry Graham</cp:lastModifiedBy>
  <cp:lastPrinted>2024-12-02T21:44:01Z</cp:lastPrinted>
  <dcterms:created xsi:type="dcterms:W3CDTF">2000-03-30T15:03:44Z</dcterms:created>
  <dcterms:modified xsi:type="dcterms:W3CDTF">2025-01-14T16:54:33Z</dcterms:modified>
</cp:coreProperties>
</file>