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3001384B-7E66-4F52-91FC-82CCAD631300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Prices'!$A$1:$F$56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C60" i="1" l="1"/>
  <c r="F5" i="16" l="1"/>
  <c r="A588" i="5" l="1"/>
  <c r="C616" i="5"/>
  <c r="F616" i="5" s="1"/>
  <c r="D615" i="5"/>
  <c r="C615" i="5"/>
  <c r="D610" i="5"/>
  <c r="C610" i="5"/>
  <c r="F610" i="5" s="1"/>
  <c r="B610" i="5"/>
  <c r="D609" i="5"/>
  <c r="C609" i="5"/>
  <c r="F609" i="5" s="1"/>
  <c r="B609" i="5"/>
  <c r="D608" i="5"/>
  <c r="C608" i="5"/>
  <c r="F608" i="5" s="1"/>
  <c r="B608" i="5"/>
  <c r="D607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1" i="3"/>
  <c r="D529" i="3"/>
  <c r="D528" i="3"/>
  <c r="E380" i="3"/>
  <c r="C342" i="2"/>
  <c r="C341" i="2"/>
  <c r="D340" i="2"/>
  <c r="F340" i="2" s="1"/>
  <c r="C340" i="2"/>
  <c r="B340" i="2"/>
  <c r="D336" i="2"/>
  <c r="F336" i="2" s="1"/>
  <c r="D331" i="2"/>
  <c r="F331" i="2" s="1"/>
  <c r="C331" i="2"/>
  <c r="B331" i="2"/>
  <c r="D330" i="2"/>
  <c r="F330" i="2" s="1"/>
  <c r="C330" i="2"/>
  <c r="B330" i="2"/>
  <c r="C324" i="2"/>
  <c r="C322" i="2"/>
  <c r="D317" i="2"/>
  <c r="C311" i="2"/>
  <c r="B302" i="2"/>
  <c r="D280" i="2"/>
  <c r="F280" i="2" s="1"/>
  <c r="D274" i="2"/>
  <c r="F274" i="2" s="1"/>
  <c r="B272" i="2"/>
  <c r="B269" i="2"/>
  <c r="B266" i="2"/>
  <c r="B253" i="2"/>
  <c r="E341" i="1"/>
  <c r="D341" i="1"/>
  <c r="R341" i="1" s="1"/>
  <c r="C341" i="1"/>
  <c r="D617" i="5" s="1"/>
  <c r="B341" i="1"/>
  <c r="B617" i="5" s="1"/>
  <c r="E340" i="1"/>
  <c r="F340" i="1" s="1"/>
  <c r="D340" i="1"/>
  <c r="L340" i="1" s="1"/>
  <c r="C340" i="1"/>
  <c r="D616" i="5" s="1"/>
  <c r="B340" i="1"/>
  <c r="B616" i="5" s="1"/>
  <c r="E339" i="1"/>
  <c r="D339" i="1"/>
  <c r="P339" i="1" s="1"/>
  <c r="C339" i="1"/>
  <c r="C338" i="2" s="1"/>
  <c r="B339" i="1"/>
  <c r="B615" i="5" s="1"/>
  <c r="E338" i="1"/>
  <c r="D338" i="1"/>
  <c r="L338" i="1" s="1"/>
  <c r="C338" i="1"/>
  <c r="D614" i="5" s="1"/>
  <c r="B338" i="1"/>
  <c r="B614" i="5" s="1"/>
  <c r="E337" i="1"/>
  <c r="E534" i="3" s="1"/>
  <c r="D337" i="1"/>
  <c r="R337" i="1" s="1"/>
  <c r="C337" i="1"/>
  <c r="C336" i="2" s="1"/>
  <c r="B337" i="1"/>
  <c r="B336" i="2" s="1"/>
  <c r="E336" i="1"/>
  <c r="E533" i="3" s="1"/>
  <c r="D336" i="1"/>
  <c r="F336" i="1" s="1"/>
  <c r="C336" i="1"/>
  <c r="C533" i="3" s="1"/>
  <c r="B336" i="1"/>
  <c r="A336" i="1" s="1"/>
  <c r="E335" i="1"/>
  <c r="E532" i="3" s="1"/>
  <c r="D335" i="1"/>
  <c r="P335" i="1" s="1"/>
  <c r="C335" i="1"/>
  <c r="C532" i="3" s="1"/>
  <c r="B335" i="1"/>
  <c r="A335" i="1" s="1"/>
  <c r="E334" i="1"/>
  <c r="D334" i="1"/>
  <c r="H334" i="1" s="1"/>
  <c r="C334" i="1"/>
  <c r="C531" i="3" s="1"/>
  <c r="B334" i="1"/>
  <c r="B531" i="3" s="1"/>
  <c r="E333" i="1"/>
  <c r="E530" i="3" s="1"/>
  <c r="D333" i="1"/>
  <c r="R333" i="1" s="1"/>
  <c r="C333" i="1"/>
  <c r="C530" i="3" s="1"/>
  <c r="B333" i="1"/>
  <c r="B530" i="3" s="1"/>
  <c r="E332" i="1"/>
  <c r="E529" i="3" s="1"/>
  <c r="F529" i="3" s="1"/>
  <c r="D332" i="1"/>
  <c r="J332" i="1" s="1"/>
  <c r="C332" i="1"/>
  <c r="C529" i="3" s="1"/>
  <c r="B332" i="1"/>
  <c r="A332" i="1" s="1"/>
  <c r="E331" i="1"/>
  <c r="E528" i="3" s="1"/>
  <c r="F528" i="3" s="1"/>
  <c r="D331" i="1"/>
  <c r="R331" i="1" s="1"/>
  <c r="C331" i="1"/>
  <c r="C528" i="3" s="1"/>
  <c r="B331" i="1"/>
  <c r="B607" i="5" s="1"/>
  <c r="E330" i="1"/>
  <c r="E527" i="3" s="1"/>
  <c r="D330" i="1"/>
  <c r="L330" i="1" s="1"/>
  <c r="C330" i="1"/>
  <c r="D606" i="5" s="1"/>
  <c r="B330" i="1"/>
  <c r="A330" i="1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H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A340" i="1"/>
  <c r="A339" i="1"/>
  <c r="P334" i="1"/>
  <c r="L334" i="1"/>
  <c r="J334" i="1"/>
  <c r="A334" i="1"/>
  <c r="P333" i="1"/>
  <c r="A333" i="1"/>
  <c r="P332" i="1"/>
  <c r="L332" i="1"/>
  <c r="J326" i="1"/>
  <c r="R325" i="1"/>
  <c r="P324" i="1"/>
  <c r="P318" i="1"/>
  <c r="H318" i="1"/>
  <c r="E315" i="1"/>
  <c r="E514" i="3" s="1"/>
  <c r="D315" i="1"/>
  <c r="R315" i="1" s="1"/>
  <c r="C315" i="1"/>
  <c r="C314" i="2" s="1"/>
  <c r="B315" i="1"/>
  <c r="E314" i="1"/>
  <c r="E513" i="3" s="1"/>
  <c r="D314" i="1"/>
  <c r="F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P312" i="1"/>
  <c r="N312" i="1"/>
  <c r="H312" i="1"/>
  <c r="F312" i="1"/>
  <c r="B291" i="1"/>
  <c r="B265" i="1"/>
  <c r="B239" i="1"/>
  <c r="B213" i="1"/>
  <c r="B187" i="1"/>
  <c r="B334" i="2" l="1"/>
  <c r="B532" i="3"/>
  <c r="F313" i="1"/>
  <c r="B335" i="2"/>
  <c r="R335" i="1"/>
  <c r="C534" i="3"/>
  <c r="F315" i="1"/>
  <c r="J336" i="1"/>
  <c r="B337" i="2"/>
  <c r="B612" i="5"/>
  <c r="P320" i="1"/>
  <c r="A338" i="1"/>
  <c r="A614" i="5" s="1"/>
  <c r="B329" i="2"/>
  <c r="D527" i="3"/>
  <c r="F527" i="3" s="1"/>
  <c r="D612" i="5"/>
  <c r="F338" i="1"/>
  <c r="C329" i="2"/>
  <c r="F145" i="1"/>
  <c r="P322" i="1"/>
  <c r="H338" i="1"/>
  <c r="D329" i="2"/>
  <c r="F329" i="2" s="1"/>
  <c r="B528" i="3"/>
  <c r="C613" i="5"/>
  <c r="F613" i="5" s="1"/>
  <c r="L314" i="1"/>
  <c r="B611" i="5"/>
  <c r="C611" i="5"/>
  <c r="D611" i="5"/>
  <c r="J320" i="1"/>
  <c r="L336" i="1"/>
  <c r="C337" i="2"/>
  <c r="B527" i="3"/>
  <c r="L320" i="1"/>
  <c r="A337" i="1"/>
  <c r="A336" i="2" s="1"/>
  <c r="D337" i="2"/>
  <c r="F337" i="2" s="1"/>
  <c r="C527" i="3"/>
  <c r="C612" i="5"/>
  <c r="F612" i="5" s="1"/>
  <c r="F322" i="1"/>
  <c r="B338" i="2"/>
  <c r="B613" i="5"/>
  <c r="F153" i="1"/>
  <c r="J338" i="1"/>
  <c r="D338" i="2"/>
  <c r="F338" i="2" s="1"/>
  <c r="D613" i="5"/>
  <c r="B339" i="2"/>
  <c r="C614" i="5"/>
  <c r="F614" i="5" s="1"/>
  <c r="C339" i="2"/>
  <c r="B529" i="3"/>
  <c r="F324" i="1"/>
  <c r="D339" i="2"/>
  <c r="F339" i="2" s="1"/>
  <c r="H330" i="1"/>
  <c r="C332" i="2"/>
  <c r="D530" i="3"/>
  <c r="F530" i="3" s="1"/>
  <c r="B606" i="5"/>
  <c r="D334" i="2"/>
  <c r="F334" i="2" s="1"/>
  <c r="N314" i="1"/>
  <c r="J328" i="1"/>
  <c r="B332" i="2"/>
  <c r="P330" i="1"/>
  <c r="D176" i="2"/>
  <c r="F176" i="2" s="1"/>
  <c r="D332" i="2"/>
  <c r="F332" i="2" s="1"/>
  <c r="C606" i="5"/>
  <c r="F606" i="5" s="1"/>
  <c r="C334" i="2"/>
  <c r="B533" i="3"/>
  <c r="R314" i="1"/>
  <c r="D335" i="2"/>
  <c r="F335" i="2" s="1"/>
  <c r="D533" i="3"/>
  <c r="F533" i="3" s="1"/>
  <c r="F330" i="1"/>
  <c r="A331" i="1"/>
  <c r="A330" i="2" s="1"/>
  <c r="B333" i="2"/>
  <c r="C617" i="5"/>
  <c r="F617" i="5" s="1"/>
  <c r="F430" i="3"/>
  <c r="B534" i="3"/>
  <c r="D534" i="3"/>
  <c r="F534" i="3" s="1"/>
  <c r="C333" i="2"/>
  <c r="D532" i="3"/>
  <c r="F532" i="3" s="1"/>
  <c r="N313" i="1"/>
  <c r="C335" i="2"/>
  <c r="H336" i="1"/>
  <c r="F332" i="1"/>
  <c r="D333" i="2"/>
  <c r="F333" i="2" s="1"/>
  <c r="D531" i="3"/>
  <c r="F531" i="3" s="1"/>
  <c r="C607" i="5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F213" i="2" s="1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F397" i="3" s="1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81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F595" i="5"/>
  <c r="F599" i="5"/>
  <c r="F603" i="5"/>
  <c r="F607" i="5"/>
  <c r="F611" i="5"/>
  <c r="F615" i="5"/>
  <c r="F545" i="5"/>
  <c r="F549" i="5"/>
  <c r="F553" i="5"/>
  <c r="F546" i="5"/>
  <c r="F550" i="5"/>
  <c r="F558" i="5"/>
  <c r="F451" i="5"/>
  <c r="F468" i="5"/>
  <c r="F398" i="5"/>
  <c r="F406" i="5"/>
  <c r="F410" i="5"/>
  <c r="F418" i="5"/>
  <c r="F403" i="5"/>
  <c r="F407" i="5"/>
  <c r="F411" i="5"/>
  <c r="F419" i="5"/>
  <c r="F380" i="3"/>
  <c r="F291" i="3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03" i="5"/>
  <c r="I203" i="5"/>
  <c r="K202" i="5"/>
  <c r="I202" i="5"/>
  <c r="A337" i="2" l="1"/>
  <c r="A528" i="3"/>
  <c r="A607" i="5"/>
  <c r="C316" i="2"/>
  <c r="C315" i="2"/>
  <c r="F291" i="2"/>
  <c r="A320" i="1"/>
  <c r="A595" i="5"/>
  <c r="A569" i="5" s="1"/>
  <c r="A516" i="3"/>
  <c r="A318" i="2"/>
  <c r="L343" i="1"/>
  <c r="F265" i="2"/>
  <c r="F187" i="2"/>
  <c r="F239" i="2"/>
  <c r="F161" i="2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69" i="5" s="1"/>
  <c r="B47" i="1"/>
  <c r="B46" i="2" s="1"/>
  <c r="B48" i="1"/>
  <c r="B71" i="5" s="1"/>
  <c r="B49" i="1"/>
  <c r="B78" i="3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N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D80" i="2" s="1"/>
  <c r="F80" i="2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2" i="1"/>
  <c r="B108" i="5" s="1"/>
  <c r="B63" i="1"/>
  <c r="B109" i="5" s="1"/>
  <c r="B64" i="1"/>
  <c r="B110" i="5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2" i="5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108" i="3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C88" i="2" s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84" i="3"/>
  <c r="B68" i="3"/>
  <c r="B61" i="3"/>
  <c r="B19" i="3"/>
  <c r="F4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19" i="5"/>
  <c r="B24" i="5"/>
  <c r="B118" i="5"/>
  <c r="B122" i="5"/>
  <c r="B126" i="5"/>
  <c r="C70" i="5"/>
  <c r="F70" i="5" s="1"/>
  <c r="C68" i="5"/>
  <c r="F68" i="5" s="1"/>
  <c r="C121" i="5"/>
  <c r="F121" i="5" s="1"/>
  <c r="C123" i="5"/>
  <c r="F123" i="5" s="1"/>
  <c r="D30" i="5"/>
  <c r="D119" i="5"/>
  <c r="D122" i="5"/>
  <c r="A3" i="2"/>
  <c r="A2" i="2"/>
  <c r="C98" i="2"/>
  <c r="C75" i="2"/>
  <c r="C50" i="2"/>
  <c r="C20" i="2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90" i="2"/>
  <c r="F90" i="2" s="1"/>
  <c r="B75" i="2"/>
  <c r="B22" i="2"/>
  <c r="B20" i="2"/>
  <c r="R107" i="1"/>
  <c r="N107" i="1"/>
  <c r="L107" i="1"/>
  <c r="J107" i="1"/>
  <c r="H107" i="1"/>
  <c r="R103" i="1"/>
  <c r="N103" i="1"/>
  <c r="L95" i="1"/>
  <c r="R91" i="1"/>
  <c r="N91" i="1"/>
  <c r="L91" i="1"/>
  <c r="J91" i="1"/>
  <c r="H9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R61" i="1"/>
  <c r="P61" i="1"/>
  <c r="N61" i="1"/>
  <c r="L61" i="1"/>
  <c r="J61" i="1"/>
  <c r="H61" i="1"/>
  <c r="F61" i="1"/>
  <c r="R53" i="1"/>
  <c r="P53" i="1"/>
  <c r="R46" i="1"/>
  <c r="L46" i="1"/>
  <c r="J46" i="1"/>
  <c r="R45" i="1"/>
  <c r="P45" i="1"/>
  <c r="N45" i="1"/>
  <c r="L45" i="1"/>
  <c r="B109" i="1"/>
  <c r="B83" i="1"/>
  <c r="D32" i="2" l="1"/>
  <c r="F32" i="2" s="1"/>
  <c r="N17" i="1"/>
  <c r="N29" i="1"/>
  <c r="H14" i="1"/>
  <c r="N14" i="1"/>
  <c r="J14" i="1"/>
  <c r="D13" i="2"/>
  <c r="F13" i="2" s="1"/>
  <c r="L14" i="1"/>
  <c r="P14" i="1"/>
  <c r="C38" i="2"/>
  <c r="C18" i="2"/>
  <c r="D20" i="5"/>
  <c r="C16" i="2"/>
  <c r="D18" i="5"/>
  <c r="C8" i="2"/>
  <c r="B8" i="2"/>
  <c r="B25" i="2"/>
  <c r="J51" i="1"/>
  <c r="C74" i="5"/>
  <c r="F74" i="5" s="1"/>
  <c r="H25" i="1"/>
  <c r="B114" i="5"/>
  <c r="J81" i="1"/>
  <c r="B70" i="5"/>
  <c r="C53" i="2"/>
  <c r="N9" i="1"/>
  <c r="H65" i="1"/>
  <c r="R81" i="1"/>
  <c r="B47" i="2"/>
  <c r="B28" i="5"/>
  <c r="J65" i="1"/>
  <c r="L84" i="1"/>
  <c r="B48" i="2"/>
  <c r="C79" i="2"/>
  <c r="P9" i="1"/>
  <c r="L65" i="1"/>
  <c r="J89" i="1"/>
  <c r="B37" i="2"/>
  <c r="D126" i="5"/>
  <c r="L81" i="1"/>
  <c r="B63" i="2"/>
  <c r="F69" i="1"/>
  <c r="B14" i="2"/>
  <c r="B26" i="2"/>
  <c r="L9" i="1"/>
  <c r="C64" i="2"/>
  <c r="B45" i="2"/>
  <c r="P65" i="1"/>
  <c r="R65" i="1"/>
  <c r="P39" i="1"/>
  <c r="L70" i="1"/>
  <c r="P40" i="1"/>
  <c r="P70" i="1"/>
  <c r="R99" i="1"/>
  <c r="B104" i="2"/>
  <c r="D114" i="5"/>
  <c r="D14" i="5"/>
  <c r="H9" i="1"/>
  <c r="B13" i="2"/>
  <c r="C67" i="2"/>
  <c r="C92" i="2"/>
  <c r="N66" i="1"/>
  <c r="D16" i="5"/>
  <c r="J40" i="1"/>
  <c r="H103" i="1"/>
  <c r="D102" i="2"/>
  <c r="F102" i="2" s="1"/>
  <c r="D111" i="5"/>
  <c r="N51" i="1"/>
  <c r="C14" i="2"/>
  <c r="N81" i="1"/>
  <c r="P81" i="1"/>
  <c r="J35" i="1"/>
  <c r="J39" i="1"/>
  <c r="J103" i="1"/>
  <c r="D77" i="5"/>
  <c r="J9" i="1"/>
  <c r="F81" i="1"/>
  <c r="H81" i="1"/>
  <c r="P27" i="1"/>
  <c r="L35" i="1"/>
  <c r="P66" i="1"/>
  <c r="R96" i="1"/>
  <c r="F45" i="1"/>
  <c r="H45" i="1"/>
  <c r="J45" i="1"/>
  <c r="L103" i="1"/>
  <c r="D74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F169" i="3" s="1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F168" i="3" s="1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25" i="3"/>
  <c r="F117" i="3"/>
  <c r="F174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82" i="1" s="1"/>
  <c r="H108" i="1" s="1"/>
  <c r="H134" i="1" s="1"/>
  <c r="H31" i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E569" i="5" l="1"/>
  <c r="K569" i="5" s="1"/>
  <c r="E422" i="5"/>
  <c r="K422" i="5" s="1"/>
  <c r="E471" i="5"/>
  <c r="K471" i="5" s="1"/>
  <c r="E177" i="5"/>
  <c r="K177" i="5" s="1"/>
  <c r="E226" i="5"/>
  <c r="K226" i="5" s="1"/>
  <c r="E520" i="5"/>
  <c r="K520" i="5" s="1"/>
  <c r="E275" i="5"/>
  <c r="K275" i="5" s="1"/>
  <c r="E373" i="5"/>
  <c r="K373" i="5" s="1"/>
  <c r="E324" i="5"/>
  <c r="K324" i="5" s="1"/>
  <c r="E618" i="5"/>
  <c r="K618" i="5" s="1"/>
  <c r="A327" i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31" i="5"/>
  <c r="K31" i="5" s="1"/>
  <c r="E128" i="5"/>
  <c r="K128" i="5" s="1"/>
  <c r="E79" i="5"/>
  <c r="A19" i="3"/>
  <c r="A10" i="5"/>
  <c r="A8" i="2"/>
  <c r="A10" i="1"/>
  <c r="K525" i="5" l="1"/>
  <c r="K527" i="5"/>
  <c r="K532" i="5"/>
  <c r="K483" i="5"/>
  <c r="K476" i="5"/>
  <c r="K478" i="5"/>
  <c r="K630" i="5"/>
  <c r="K625" i="5"/>
  <c r="K623" i="5"/>
  <c r="K624" i="5" s="1"/>
  <c r="K385" i="5"/>
  <c r="K380" i="5"/>
  <c r="K378" i="5"/>
  <c r="K238" i="5"/>
  <c r="K231" i="5"/>
  <c r="K233" i="5"/>
  <c r="K434" i="5"/>
  <c r="K427" i="5"/>
  <c r="K429" i="5"/>
  <c r="K336" i="5"/>
  <c r="K331" i="5"/>
  <c r="K329" i="5"/>
  <c r="K287" i="5"/>
  <c r="K280" i="5"/>
  <c r="K282" i="5"/>
  <c r="K581" i="5"/>
  <c r="K576" i="5"/>
  <c r="K574" i="5"/>
  <c r="K575" i="5" s="1"/>
  <c r="A328" i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K79" i="5"/>
  <c r="K42" i="5"/>
  <c r="K37" i="5"/>
  <c r="K35" i="5"/>
  <c r="A9" i="2"/>
  <c r="A20" i="3"/>
  <c r="A11" i="5"/>
  <c r="A11" i="1"/>
  <c r="K577" i="5" l="1"/>
  <c r="K582" i="5" s="1"/>
  <c r="K626" i="5"/>
  <c r="K631" i="5" s="1"/>
  <c r="A329" i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<sst xmlns="http://schemas.openxmlformats.org/spreadsheetml/2006/main" count="913" uniqueCount="168">
  <si>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</si>
  <si>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</si>
  <si>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</si>
  <si>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</si>
  <si>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</si>
  <si>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</si>
  <si>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</si>
  <si>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</si>
  <si>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</si>
  <si>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</si>
  <si>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</si>
  <si>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</si>
  <si>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</si>
  <si>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</si>
  <si>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</si>
  <si>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</si>
  <si>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</si>
  <si>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</si>
  <si>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</si>
  <si>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</si>
  <si>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</si>
  <si>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</si>
  <si>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</si>
  <si>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</si>
  <si>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</si>
  <si>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</si>
  <si>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</si>
  <si>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</si>
  <si>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</si>
  <si>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</si>
  <si>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</si>
  <si>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</si>
  <si>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</si>
  <si>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</si>
  <si>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</si>
  <si>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</si>
  <si>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</si>
  <si>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</si>
  <si>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</si>
  <si>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</si>
  <si>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</si>
  <si>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</si>
  <si>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</si>
  <si>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</si>
  <si>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</si>
  <si>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</si>
  <si>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</si>
  <si>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</si>
  <si>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</si>
  <si>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</si>
  <si>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</si>
  <si>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</si>
  <si>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</si>
  <si>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</si>
  <si>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</si>
  <si>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</si>
  <si>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</si>
  <si>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</si>
  <si>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</si>
  <si>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</si>
  <si>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</si>
  <si>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</si>
  <si>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</si>
  <si>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</si>
  <si>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</si>
  <si>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</si>
  <si>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</si>
  <si>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</si>
  <si>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</si>
  <si>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</si>
  <si>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</si>
  <si>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</si>
  <si>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</si>
  <si>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</si>
  <si>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</si>
  <si>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</si>
  <si>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</si>
  <si>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</si>
  <si>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</si>
  <si>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</si>
  <si>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</si>
  <si>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</si>
  <si>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</si>
  <si>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</si>
  <si>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</si>
  <si>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</si>
  <si>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</si>
  <si>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</si>
  <si>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</si>
  <si>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</si>
  <si>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</si>
  <si>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</si>
  <si>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</si>
  <si>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</si>
  <si>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</si>
  <si>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</si>
  <si>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</si>
  <si>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</si>
  <si>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</si>
  <si>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</si>
  <si>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</si>
  <si>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</si>
  <si>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</si>
  <si>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</si>
  <si>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</si>
  <si>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</si>
  <si>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</si>
  <si>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</si>
  <si>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</si>
  <si>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</si>
  <si>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</si>
  <si>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</si>
  <si>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</si>
  <si>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Newburg Road Resurfacing - 2025</t>
  </si>
  <si>
    <t>Earth Excavation</t>
  </si>
  <si>
    <t>Parkway Restoration</t>
  </si>
  <si>
    <t>Inlet and Pipe Protection</t>
  </si>
  <si>
    <t>Aggregate Base Repair, 10"</t>
  </si>
  <si>
    <t>Bituminous Materials (Prime Coat)</t>
  </si>
  <si>
    <t>Aggregate (Prime Coat)</t>
  </si>
  <si>
    <t>Hot-Mix Asphalt Binder Course, IL-9.5, N70, 1.25</t>
  </si>
  <si>
    <t>Hot-Mix Asphalt Surface Course, Mix "D", N70, 2"</t>
  </si>
  <si>
    <t>Hot-Mix Asphalt, Hand Method</t>
  </si>
  <si>
    <t>Pavement Fabric</t>
  </si>
  <si>
    <t>P.C.C. Approach Pavement, 6"</t>
  </si>
  <si>
    <t>P.C.C. Approach Pavement, 8"</t>
  </si>
  <si>
    <t>P.C.C. Sidewalk, 4"</t>
  </si>
  <si>
    <t>Detectable Warnings, ADA Ramps</t>
  </si>
  <si>
    <t>Combination Curb and Gutter Removal</t>
  </si>
  <si>
    <t>Sidewalk Removal</t>
  </si>
  <si>
    <t>Approach Pavement Removal</t>
  </si>
  <si>
    <t>Surface Removal, 3.25"</t>
  </si>
  <si>
    <t>Hand Holes to be Adjusted</t>
  </si>
  <si>
    <t>Sanitary Riser/Valve Boxes to be Adjusted</t>
  </si>
  <si>
    <t>Manholes to be Adjusted</t>
  </si>
  <si>
    <t>Manholes to be Adjusted (AT&amp;T)</t>
  </si>
  <si>
    <t>Manholes to be Reconstructed</t>
  </si>
  <si>
    <t>Inlets to be Adjusted</t>
  </si>
  <si>
    <t>Inlets to be Adjusted with New Frame and Grate</t>
  </si>
  <si>
    <t>Inlets to be Reconstructed</t>
  </si>
  <si>
    <t>Inlets to be Reconstructed with New Frame and Grate</t>
  </si>
  <si>
    <t>Inlet Specials to be Repaired</t>
  </si>
  <si>
    <t>Combination Concrete Curb and Gutter, Type M-6.12</t>
  </si>
  <si>
    <t>Combination Concrete Curb and Gutter, Type M-6.18 (Modified)</t>
  </si>
  <si>
    <t>Traffic Control and Protection</t>
  </si>
  <si>
    <t>Thermoplastic Pavement Markings, 4"</t>
  </si>
  <si>
    <t>Thermoplastic Pavement Markings, 6"</t>
  </si>
  <si>
    <t>Thermoplastic Pavement Markings, 12"</t>
  </si>
  <si>
    <t>Thermoplastic Pavement Markings, 24"</t>
  </si>
  <si>
    <t>Thermoplastic Pavement Markings, Letters and Symbols</t>
  </si>
  <si>
    <t>Detector Loops</t>
  </si>
  <si>
    <t>C.Y.</t>
  </si>
  <si>
    <t>Lsum</t>
  </si>
  <si>
    <t>Each</t>
  </si>
  <si>
    <t>S.Y.</t>
  </si>
  <si>
    <t>Gal</t>
  </si>
  <si>
    <t>Tons</t>
  </si>
  <si>
    <t>S.F.</t>
  </si>
  <si>
    <t>L.F.</t>
  </si>
  <si>
    <t>Newburg Road Resurfacing - 2026</t>
  </si>
  <si>
    <t>Rock Road Companies</t>
  </si>
  <si>
    <t>Rockford, IL</t>
  </si>
  <si>
    <t>Bid Bond</t>
  </si>
  <si>
    <t>Everlast Blacktop</t>
  </si>
  <si>
    <t>St Charles, IL</t>
  </si>
  <si>
    <t>Local Business Adjustment</t>
  </si>
  <si>
    <t>As Read</t>
  </si>
  <si>
    <t>Vendors Notified: 236   Bid No. 1025-PW-113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</si>
</sst>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39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0" fillId="0" borderId="71" xfId="0" applyFill="1" applyBorder="1" applyAlignment="1" applyProtection="1">
      <alignment wrapText="1"/>
      <protection locked="0"/>
    </xf>
    <xf numFmtId="0" fontId="1" fillId="0" borderId="72" xfId="0" applyFont="1" applyFill="1" applyBorder="1" applyAlignment="1" applyProtection="1">
      <alignment wrapText="1"/>
      <protection locked="0"/>
    </xf>
    <xf numFmtId="0" fontId="1" fillId="0" borderId="72" xfId="4" applyFont="1" applyFill="1" applyBorder="1" applyAlignment="1" applyProtection="1">
      <alignment wrapText="1"/>
      <protection locked="0"/>
    </xf>
    <xf numFmtId="0" fontId="1" fillId="0" borderId="72" xfId="0" applyFont="1" applyFill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5" borderId="12" xfId="2" applyFont="1" applyFill="1" applyBorder="1" applyAlignment="1" applyProtection="1">
      <alignment horizontal="centerContinuous" vertical="center"/>
    </xf>
    <xf numFmtId="8" fontId="2" fillId="6" borderId="12" xfId="2" applyNumberFormat="1" applyFont="1" applyFill="1" applyBorder="1" applyAlignment="1" applyProtection="1">
      <alignment horizontal="right" vertical="center"/>
    </xf>
    <xf numFmtId="8" fontId="2" fillId="5" borderId="42" xfId="2" applyNumberFormat="1" applyFont="1" applyFill="1" applyBorder="1" applyAlignment="1" applyProtection="1">
      <alignment horizontal="right" vertical="center"/>
    </xf>
    <xf numFmtId="0" fontId="2" fillId="6" borderId="12" xfId="2" applyFont="1" applyFill="1" applyBorder="1" applyAlignment="1" applyProtection="1">
      <alignment horizontal="centerContinuous" vertical="center"/>
    </xf>
    <xf numFmtId="0" fontId="2" fillId="5" borderId="42" xfId="2" applyFont="1" applyFill="1" applyBorder="1" applyAlignment="1" applyProtection="1">
      <alignment horizontal="centerContinuous" vertical="center"/>
    </xf>
    <xf numFmtId="8" fontId="2" fillId="5" borderId="24" xfId="2" applyNumberFormat="1" applyFont="1" applyFill="1" applyBorder="1" applyAlignment="1">
      <alignment horizontal="right" vertical="center"/>
    </xf>
    <xf numFmtId="8" fontId="2" fillId="6" borderId="25" xfId="2" applyNumberFormat="1" applyFont="1" applyFill="1" applyBorder="1" applyAlignment="1">
      <alignment horizontal="right" vertical="center"/>
    </xf>
  </cellXfs>
  <cellStyles count="5">
    <cellStyle name="Currency" xfId="1" builtinId="4"/>
    <cellStyle name="Normal" xfId="0" builtinId="0"/>
    <cellStyle name="Normal 2" xfId="4" xr:uid="{20049A91-8DA7-4980-96C0-69624A62727D}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350044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E35" sqref="E35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113</v>
      </c>
      <c r="E1" s="285"/>
      <c r="F1" s="300">
        <f>SUM(F4:F131)</f>
        <v>2324635</v>
      </c>
    </row>
    <row r="2" spans="1:6" s="216" customFormat="1" ht="18" x14ac:dyDescent="0.25">
      <c r="A2" s="353" t="s">
        <v>112</v>
      </c>
      <c r="B2" s="353"/>
      <c r="C2" s="353"/>
      <c r="D2" s="353"/>
      <c r="E2" s="286"/>
      <c r="F2" s="301"/>
    </row>
    <row r="3" spans="1:6" ht="13.5" thickBot="1" x14ac:dyDescent="0.25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9" t="s">
        <v>114</v>
      </c>
      <c r="C4" s="342" t="s">
        <v>151</v>
      </c>
      <c r="D4" s="343">
        <v>275</v>
      </c>
      <c r="E4" s="344">
        <v>75</v>
      </c>
      <c r="F4" s="303">
        <f t="shared" ref="F4:F67" si="0">IF(AND(ISNUMBER(D4),ISNUMBER(E4)),D4*E4,"")</f>
        <v>20625</v>
      </c>
    </row>
    <row r="5" spans="1:6" x14ac:dyDescent="0.2">
      <c r="A5" s="341">
        <v>2</v>
      </c>
      <c r="B5" s="350" t="s">
        <v>115</v>
      </c>
      <c r="C5" s="346" t="s">
        <v>152</v>
      </c>
      <c r="D5" s="343">
        <v>1</v>
      </c>
      <c r="E5" s="344">
        <v>75000</v>
      </c>
      <c r="F5" s="303">
        <f t="shared" si="0"/>
        <v>75000</v>
      </c>
    </row>
    <row r="6" spans="1:6" x14ac:dyDescent="0.2">
      <c r="A6" s="341">
        <v>3</v>
      </c>
      <c r="B6" s="350" t="s">
        <v>116</v>
      </c>
      <c r="C6" s="346" t="s">
        <v>153</v>
      </c>
      <c r="D6" s="343">
        <v>50</v>
      </c>
      <c r="E6" s="344">
        <v>75</v>
      </c>
      <c r="F6" s="303">
        <f t="shared" si="0"/>
        <v>3750</v>
      </c>
    </row>
    <row r="7" spans="1:6" x14ac:dyDescent="0.2">
      <c r="A7" s="341">
        <v>4</v>
      </c>
      <c r="B7" s="350" t="s">
        <v>117</v>
      </c>
      <c r="C7" s="346" t="s">
        <v>154</v>
      </c>
      <c r="D7" s="343">
        <v>506</v>
      </c>
      <c r="E7" s="344">
        <v>25</v>
      </c>
      <c r="F7" s="303">
        <f t="shared" si="0"/>
        <v>12650</v>
      </c>
    </row>
    <row r="8" spans="1:6" x14ac:dyDescent="0.2">
      <c r="A8" s="341">
        <v>5</v>
      </c>
      <c r="B8" s="350" t="s">
        <v>118</v>
      </c>
      <c r="C8" s="346" t="s">
        <v>155</v>
      </c>
      <c r="D8" s="343">
        <v>5060</v>
      </c>
      <c r="E8" s="344">
        <v>3.5</v>
      </c>
      <c r="F8" s="303">
        <f t="shared" si="0"/>
        <v>17710</v>
      </c>
    </row>
    <row r="9" spans="1:6" x14ac:dyDescent="0.2">
      <c r="A9" s="341">
        <v>6</v>
      </c>
      <c r="B9" s="350" t="s">
        <v>119</v>
      </c>
      <c r="C9" s="346" t="s">
        <v>156</v>
      </c>
      <c r="D9" s="343">
        <v>406</v>
      </c>
      <c r="E9" s="344">
        <v>10</v>
      </c>
      <c r="F9" s="303">
        <f t="shared" si="0"/>
        <v>4060</v>
      </c>
    </row>
    <row r="10" spans="1:6" x14ac:dyDescent="0.2">
      <c r="A10" s="341">
        <v>7</v>
      </c>
      <c r="B10" s="351" t="s">
        <v>120</v>
      </c>
      <c r="C10" s="346" t="s">
        <v>156</v>
      </c>
      <c r="D10" s="343">
        <v>4100</v>
      </c>
      <c r="E10" s="344">
        <v>85</v>
      </c>
      <c r="F10" s="303">
        <f t="shared" si="0"/>
        <v>348500</v>
      </c>
    </row>
    <row r="11" spans="1:6" x14ac:dyDescent="0.2">
      <c r="A11" s="341">
        <v>8</v>
      </c>
      <c r="B11" s="350" t="s">
        <v>121</v>
      </c>
      <c r="C11" s="346" t="s">
        <v>156</v>
      </c>
      <c r="D11" s="343">
        <v>5900</v>
      </c>
      <c r="E11" s="344">
        <v>85</v>
      </c>
      <c r="F11" s="303">
        <f t="shared" si="0"/>
        <v>501500</v>
      </c>
    </row>
    <row r="12" spans="1:6" x14ac:dyDescent="0.2">
      <c r="A12" s="341">
        <v>9</v>
      </c>
      <c r="B12" s="350" t="s">
        <v>122</v>
      </c>
      <c r="C12" s="346" t="s">
        <v>156</v>
      </c>
      <c r="D12" s="343">
        <v>100</v>
      </c>
      <c r="E12" s="344">
        <v>300</v>
      </c>
      <c r="F12" s="303">
        <f t="shared" si="0"/>
        <v>30000</v>
      </c>
    </row>
    <row r="13" spans="1:6" x14ac:dyDescent="0.2">
      <c r="A13" s="341">
        <v>10</v>
      </c>
      <c r="B13" s="350" t="s">
        <v>123</v>
      </c>
      <c r="C13" s="346" t="s">
        <v>154</v>
      </c>
      <c r="D13" s="343">
        <v>49000</v>
      </c>
      <c r="E13" s="344">
        <v>7</v>
      </c>
      <c r="F13" s="303">
        <f t="shared" si="0"/>
        <v>343000</v>
      </c>
    </row>
    <row r="14" spans="1:6" x14ac:dyDescent="0.2">
      <c r="A14" s="341">
        <v>11</v>
      </c>
      <c r="B14" s="350" t="s">
        <v>124</v>
      </c>
      <c r="C14" s="346" t="s">
        <v>154</v>
      </c>
      <c r="D14" s="343">
        <v>375</v>
      </c>
      <c r="E14" s="344">
        <v>85</v>
      </c>
      <c r="F14" s="303">
        <f t="shared" si="0"/>
        <v>31875</v>
      </c>
    </row>
    <row r="15" spans="1:6" x14ac:dyDescent="0.2">
      <c r="A15" s="341">
        <v>12</v>
      </c>
      <c r="B15" s="350" t="s">
        <v>125</v>
      </c>
      <c r="C15" s="346" t="s">
        <v>154</v>
      </c>
      <c r="D15" s="343">
        <v>30</v>
      </c>
      <c r="E15" s="344">
        <v>95</v>
      </c>
      <c r="F15" s="303">
        <f t="shared" si="0"/>
        <v>2850</v>
      </c>
    </row>
    <row r="16" spans="1:6" x14ac:dyDescent="0.2">
      <c r="A16" s="341">
        <v>13</v>
      </c>
      <c r="B16" s="350" t="s">
        <v>126</v>
      </c>
      <c r="C16" s="346" t="s">
        <v>157</v>
      </c>
      <c r="D16" s="343">
        <v>24000</v>
      </c>
      <c r="E16" s="344">
        <v>9</v>
      </c>
      <c r="F16" s="303">
        <f t="shared" si="0"/>
        <v>216000</v>
      </c>
    </row>
    <row r="17" spans="1:6" x14ac:dyDescent="0.2">
      <c r="A17" s="341">
        <v>14</v>
      </c>
      <c r="B17" s="350" t="s">
        <v>127</v>
      </c>
      <c r="C17" s="346" t="s">
        <v>157</v>
      </c>
      <c r="D17" s="343">
        <v>270</v>
      </c>
      <c r="E17" s="344">
        <v>30</v>
      </c>
      <c r="F17" s="303">
        <f t="shared" si="0"/>
        <v>8100</v>
      </c>
    </row>
    <row r="18" spans="1:6" x14ac:dyDescent="0.2">
      <c r="A18" s="341">
        <v>15</v>
      </c>
      <c r="B18" s="350" t="s">
        <v>128</v>
      </c>
      <c r="C18" s="346" t="s">
        <v>158</v>
      </c>
      <c r="D18" s="343">
        <v>2450</v>
      </c>
      <c r="E18" s="344">
        <v>15</v>
      </c>
      <c r="F18" s="303">
        <f t="shared" si="0"/>
        <v>36750</v>
      </c>
    </row>
    <row r="19" spans="1:6" x14ac:dyDescent="0.2">
      <c r="A19" s="341">
        <v>16</v>
      </c>
      <c r="B19" s="350" t="s">
        <v>129</v>
      </c>
      <c r="C19" s="346" t="s">
        <v>157</v>
      </c>
      <c r="D19" s="343">
        <v>9000</v>
      </c>
      <c r="E19" s="344">
        <v>3</v>
      </c>
      <c r="F19" s="303">
        <f t="shared" si="0"/>
        <v>27000</v>
      </c>
    </row>
    <row r="20" spans="1:6" x14ac:dyDescent="0.2">
      <c r="A20" s="341">
        <v>17</v>
      </c>
      <c r="B20" s="350" t="s">
        <v>130</v>
      </c>
      <c r="C20" s="346" t="s">
        <v>154</v>
      </c>
      <c r="D20" s="343">
        <v>450</v>
      </c>
      <c r="E20" s="344">
        <v>30</v>
      </c>
      <c r="F20" s="303">
        <f t="shared" si="0"/>
        <v>13500</v>
      </c>
    </row>
    <row r="21" spans="1:6" x14ac:dyDescent="0.2">
      <c r="A21" s="341">
        <v>18</v>
      </c>
      <c r="B21" s="350" t="s">
        <v>131</v>
      </c>
      <c r="C21" s="346" t="s">
        <v>154</v>
      </c>
      <c r="D21" s="343">
        <v>50600</v>
      </c>
      <c r="E21" s="344">
        <v>4</v>
      </c>
      <c r="F21" s="303">
        <f t="shared" si="0"/>
        <v>202400</v>
      </c>
    </row>
    <row r="22" spans="1:6" x14ac:dyDescent="0.2">
      <c r="A22" s="341">
        <v>19</v>
      </c>
      <c r="B22" s="350" t="s">
        <v>132</v>
      </c>
      <c r="C22" s="346" t="s">
        <v>153</v>
      </c>
      <c r="D22" s="343">
        <v>3</v>
      </c>
      <c r="E22" s="344">
        <v>4000</v>
      </c>
      <c r="F22" s="303">
        <f t="shared" si="0"/>
        <v>12000</v>
      </c>
    </row>
    <row r="23" spans="1:6" x14ac:dyDescent="0.2">
      <c r="A23" s="341">
        <v>20</v>
      </c>
      <c r="B23" s="350" t="s">
        <v>133</v>
      </c>
      <c r="C23" s="346" t="s">
        <v>153</v>
      </c>
      <c r="D23" s="343">
        <v>6</v>
      </c>
      <c r="E23" s="344">
        <v>500</v>
      </c>
      <c r="F23" s="303">
        <f t="shared" si="0"/>
        <v>3000</v>
      </c>
    </row>
    <row r="24" spans="1:6" x14ac:dyDescent="0.2">
      <c r="A24" s="341">
        <v>21</v>
      </c>
      <c r="B24" s="350" t="s">
        <v>134</v>
      </c>
      <c r="C24" s="346" t="s">
        <v>153</v>
      </c>
      <c r="D24" s="343">
        <v>65</v>
      </c>
      <c r="E24" s="344">
        <v>1000</v>
      </c>
      <c r="F24" s="303">
        <f t="shared" si="0"/>
        <v>65000</v>
      </c>
    </row>
    <row r="25" spans="1:6" x14ac:dyDescent="0.2">
      <c r="A25" s="341">
        <v>22</v>
      </c>
      <c r="B25" s="350" t="s">
        <v>135</v>
      </c>
      <c r="C25" s="346" t="s">
        <v>153</v>
      </c>
      <c r="D25" s="343">
        <v>11</v>
      </c>
      <c r="E25" s="344">
        <v>1500</v>
      </c>
      <c r="F25" s="303">
        <f t="shared" si="0"/>
        <v>16500</v>
      </c>
    </row>
    <row r="26" spans="1:6" x14ac:dyDescent="0.2">
      <c r="A26" s="341">
        <v>23</v>
      </c>
      <c r="B26" s="350" t="s">
        <v>136</v>
      </c>
      <c r="C26" s="346" t="s">
        <v>153</v>
      </c>
      <c r="D26" s="343">
        <v>1</v>
      </c>
      <c r="E26" s="344">
        <v>1800</v>
      </c>
      <c r="F26" s="303">
        <f t="shared" si="0"/>
        <v>1800</v>
      </c>
    </row>
    <row r="27" spans="1:6" x14ac:dyDescent="0.2">
      <c r="A27" s="341">
        <v>24</v>
      </c>
      <c r="B27" s="350" t="s">
        <v>137</v>
      </c>
      <c r="C27" s="346" t="s">
        <v>153</v>
      </c>
      <c r="D27" s="343">
        <v>16</v>
      </c>
      <c r="E27" s="344">
        <v>1400</v>
      </c>
      <c r="F27" s="303">
        <f t="shared" si="0"/>
        <v>22400</v>
      </c>
    </row>
    <row r="28" spans="1:6" x14ac:dyDescent="0.2">
      <c r="A28" s="341">
        <v>25</v>
      </c>
      <c r="B28" s="352" t="s">
        <v>138</v>
      </c>
      <c r="C28" s="346" t="s">
        <v>153</v>
      </c>
      <c r="D28" s="343">
        <v>7</v>
      </c>
      <c r="E28" s="344">
        <v>2200</v>
      </c>
      <c r="F28" s="303">
        <f t="shared" si="0"/>
        <v>15400</v>
      </c>
    </row>
    <row r="29" spans="1:6" x14ac:dyDescent="0.2">
      <c r="A29" s="341">
        <v>26</v>
      </c>
      <c r="B29" s="352" t="s">
        <v>139</v>
      </c>
      <c r="C29" s="346" t="s">
        <v>153</v>
      </c>
      <c r="D29" s="343">
        <v>1</v>
      </c>
      <c r="E29" s="344">
        <v>2200</v>
      </c>
      <c r="F29" s="303">
        <f t="shared" si="0"/>
        <v>2200</v>
      </c>
    </row>
    <row r="30" spans="1:6" x14ac:dyDescent="0.2">
      <c r="A30" s="341">
        <v>27</v>
      </c>
      <c r="B30" s="352" t="s">
        <v>140</v>
      </c>
      <c r="C30" s="346" t="s">
        <v>153</v>
      </c>
      <c r="D30" s="343">
        <v>1</v>
      </c>
      <c r="E30" s="344">
        <v>4400</v>
      </c>
      <c r="F30" s="303">
        <f t="shared" si="0"/>
        <v>4400</v>
      </c>
    </row>
    <row r="31" spans="1:6" x14ac:dyDescent="0.2">
      <c r="A31" s="341">
        <v>28</v>
      </c>
      <c r="B31" s="352" t="s">
        <v>141</v>
      </c>
      <c r="C31" s="346" t="s">
        <v>153</v>
      </c>
      <c r="D31" s="343">
        <v>1</v>
      </c>
      <c r="E31" s="344">
        <v>3000</v>
      </c>
      <c r="F31" s="303">
        <f t="shared" si="0"/>
        <v>3000</v>
      </c>
    </row>
    <row r="32" spans="1:6" x14ac:dyDescent="0.2">
      <c r="A32" s="341">
        <v>29</v>
      </c>
      <c r="B32" s="352" t="s">
        <v>142</v>
      </c>
      <c r="C32" s="346" t="s">
        <v>158</v>
      </c>
      <c r="D32" s="343">
        <v>30</v>
      </c>
      <c r="E32" s="344">
        <v>40</v>
      </c>
      <c r="F32" s="303">
        <f t="shared" si="0"/>
        <v>1200</v>
      </c>
    </row>
    <row r="33" spans="1:6" x14ac:dyDescent="0.2">
      <c r="A33" s="341">
        <v>30</v>
      </c>
      <c r="B33" s="352" t="s">
        <v>143</v>
      </c>
      <c r="C33" s="346" t="s">
        <v>158</v>
      </c>
      <c r="D33" s="343">
        <v>2400</v>
      </c>
      <c r="E33" s="344">
        <v>40</v>
      </c>
      <c r="F33" s="303">
        <f t="shared" si="0"/>
        <v>96000</v>
      </c>
    </row>
    <row r="34" spans="1:6" x14ac:dyDescent="0.2">
      <c r="A34" s="341">
        <v>31</v>
      </c>
      <c r="B34" s="352" t="s">
        <v>144</v>
      </c>
      <c r="C34" s="346" t="s">
        <v>152</v>
      </c>
      <c r="D34" s="343">
        <v>1</v>
      </c>
      <c r="E34" s="344">
        <v>100000</v>
      </c>
      <c r="F34" s="303">
        <f t="shared" si="0"/>
        <v>100000</v>
      </c>
    </row>
    <row r="35" spans="1:6" x14ac:dyDescent="0.2">
      <c r="A35" s="341">
        <v>32</v>
      </c>
      <c r="B35" s="352" t="s">
        <v>145</v>
      </c>
      <c r="C35" s="346" t="s">
        <v>158</v>
      </c>
      <c r="D35" s="343">
        <v>21506</v>
      </c>
      <c r="E35" s="344">
        <v>1.5</v>
      </c>
      <c r="F35" s="303">
        <f t="shared" si="0"/>
        <v>32259</v>
      </c>
    </row>
    <row r="36" spans="1:6" x14ac:dyDescent="0.2">
      <c r="A36" s="341">
        <v>33</v>
      </c>
      <c r="B36" s="352" t="s">
        <v>146</v>
      </c>
      <c r="C36" s="346" t="s">
        <v>158</v>
      </c>
      <c r="D36" s="343">
        <v>2460</v>
      </c>
      <c r="E36" s="344">
        <v>2</v>
      </c>
      <c r="F36" s="303">
        <f t="shared" si="0"/>
        <v>4920</v>
      </c>
    </row>
    <row r="37" spans="1:6" x14ac:dyDescent="0.2">
      <c r="A37" s="341">
        <v>34</v>
      </c>
      <c r="B37" s="352" t="s">
        <v>147</v>
      </c>
      <c r="C37" s="346" t="s">
        <v>158</v>
      </c>
      <c r="D37" s="343">
        <v>562</v>
      </c>
      <c r="E37" s="344">
        <v>3</v>
      </c>
      <c r="F37" s="303">
        <f t="shared" si="0"/>
        <v>1686</v>
      </c>
    </row>
    <row r="38" spans="1:6" x14ac:dyDescent="0.2">
      <c r="A38" s="341">
        <v>35</v>
      </c>
      <c r="B38" s="350" t="s">
        <v>148</v>
      </c>
      <c r="C38" s="346" t="s">
        <v>158</v>
      </c>
      <c r="D38" s="343">
        <v>448</v>
      </c>
      <c r="E38" s="344">
        <v>5</v>
      </c>
      <c r="F38" s="303">
        <f t="shared" si="0"/>
        <v>2240</v>
      </c>
    </row>
    <row r="39" spans="1:6" x14ac:dyDescent="0.2">
      <c r="A39" s="341">
        <v>36</v>
      </c>
      <c r="B39" s="350" t="s">
        <v>149</v>
      </c>
      <c r="C39" s="346" t="s">
        <v>157</v>
      </c>
      <c r="D39" s="343">
        <v>1060</v>
      </c>
      <c r="E39" s="344">
        <v>6</v>
      </c>
      <c r="F39" s="303">
        <f t="shared" si="0"/>
        <v>6360</v>
      </c>
    </row>
    <row r="40" spans="1:6" x14ac:dyDescent="0.2">
      <c r="A40" s="341">
        <v>37</v>
      </c>
      <c r="B40" s="350" t="s">
        <v>150</v>
      </c>
      <c r="C40" s="346" t="s">
        <v>158</v>
      </c>
      <c r="D40" s="343">
        <v>1300</v>
      </c>
      <c r="E40" s="344">
        <v>30</v>
      </c>
      <c r="F40" s="303">
        <f t="shared" si="0"/>
        <v>39000</v>
      </c>
    </row>
    <row r="41" spans="1:6" x14ac:dyDescent="0.2">
      <c r="A41" s="341">
        <v>38</v>
      </c>
      <c r="B41" s="350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U13" sqref="U13"/>
    </sheetView>
  </sheetViews>
  <sheetFormatPr defaultColWidth="9.140625" defaultRowHeight="11.25" x14ac:dyDescent="0.2"/>
  <cols>
    <col min="1" max="1" width="5.42578125" style="231" customWidth="1"/>
    <col min="2" max="2" width="28.7109375" style="232" customWidth="1"/>
    <col min="3" max="3" width="6.85546875" style="233" customWidth="1"/>
    <col min="4" max="4" width="13" style="231" customWidth="1"/>
    <col min="5" max="5" width="11.42578125" style="234" customWidth="1"/>
    <col min="6" max="6" width="12.28515625" style="235" customWidth="1"/>
    <col min="7" max="7" width="11.42578125" style="227" customWidth="1"/>
    <col min="8" max="8" width="12.28515625" style="227" bestFit="1" customWidth="1"/>
    <col min="9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60" t="s">
        <v>91</v>
      </c>
      <c r="F1" s="361"/>
      <c r="G1" s="368" t="s">
        <v>160</v>
      </c>
      <c r="H1" s="369"/>
      <c r="I1" s="364" t="s">
        <v>163</v>
      </c>
      <c r="J1" s="365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2"/>
      <c r="F2" s="363"/>
      <c r="G2" s="354" t="s">
        <v>161</v>
      </c>
      <c r="H2" s="370"/>
      <c r="I2" s="366" t="s">
        <v>164</v>
      </c>
      <c r="J2" s="367"/>
      <c r="K2" s="348"/>
      <c r="L2" s="229"/>
      <c r="M2" s="348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159</v>
      </c>
      <c r="B3" s="291"/>
      <c r="C3" s="291"/>
      <c r="D3" s="292"/>
      <c r="E3" s="362"/>
      <c r="F3" s="363"/>
      <c r="G3" s="354" t="s">
        <v>162</v>
      </c>
      <c r="H3" s="355"/>
      <c r="I3" s="354" t="s">
        <v>162</v>
      </c>
      <c r="J3" s="355"/>
      <c r="K3" s="354"/>
      <c r="L3" s="355"/>
      <c r="M3" s="354"/>
      <c r="N3" s="355"/>
      <c r="O3" s="228"/>
      <c r="P3" s="229"/>
      <c r="Q3" s="228"/>
      <c r="R3" s="229"/>
    </row>
    <row r="4" spans="1:18" ht="12" thickBot="1" x14ac:dyDescent="0.25">
      <c r="A4" s="193" t="s">
        <v>167</v>
      </c>
      <c r="B4" s="291"/>
      <c r="C4" s="291"/>
      <c r="D4" s="292"/>
      <c r="E4" s="293"/>
      <c r="F4" s="294"/>
      <c r="G4" s="358"/>
      <c r="H4" s="359"/>
      <c r="I4" s="356"/>
      <c r="J4" s="357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Earth Excavation</v>
      </c>
      <c r="C6" s="295" t="str">
        <f>IF(ISBLANK('Item List'!C4),"",'Item List'!C4)</f>
        <v>C.Y.</v>
      </c>
      <c r="D6" s="296">
        <f>IF(ISBLANK('Item List'!D4),0,'Item List'!D4)</f>
        <v>275</v>
      </c>
      <c r="E6" s="146">
        <f>IF(ISBLANK('Item List'!E4),0,'Item List'!E4)</f>
        <v>75</v>
      </c>
      <c r="F6" s="146">
        <f>IF(AND(ISNUMBER($D6),ISNUMBER(E6)),$D6*E6,0)</f>
        <v>20625</v>
      </c>
      <c r="G6" s="168">
        <v>90</v>
      </c>
      <c r="H6" s="103">
        <f>IF(AND(ISNUMBER($D6),ISNUMBER(G6)),$D6*G6,0)</f>
        <v>24750</v>
      </c>
      <c r="I6" s="169">
        <v>142</v>
      </c>
      <c r="J6" s="103">
        <f t="shared" ref="J6:J29" si="0">IF(AND(ISNUMBER($D6),ISNUMBER(I6)),$D6*I6,0)</f>
        <v>39050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Parkway Restoration</v>
      </c>
      <c r="C7" s="295" t="str">
        <f>IF(ISBLANK('Item List'!C5),"",'Item List'!C5)</f>
        <v>Lsum</v>
      </c>
      <c r="D7" s="296">
        <f>IF(ISBLANK('Item List'!D5),0,'Item List'!D5)</f>
        <v>1</v>
      </c>
      <c r="E7" s="146">
        <f>IF(ISBLANK('Item List'!E5),0,'Item List'!E5)</f>
        <v>75000</v>
      </c>
      <c r="F7" s="146">
        <f t="shared" ref="F7:H29" si="5">IF(AND(ISNUMBER($D7),ISNUMBER(E7)),$D7*E7,0)</f>
        <v>75000</v>
      </c>
      <c r="G7" s="168">
        <v>58000</v>
      </c>
      <c r="H7" s="103">
        <f t="shared" si="5"/>
        <v>58000</v>
      </c>
      <c r="I7" s="169">
        <v>10000</v>
      </c>
      <c r="J7" s="103">
        <f t="shared" si="0"/>
        <v>10000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Inlet and Pipe Protection</v>
      </c>
      <c r="C8" s="295" t="str">
        <f>IF(ISBLANK('Item List'!C6),"",'Item List'!C6)</f>
        <v>Each</v>
      </c>
      <c r="D8" s="296">
        <f>IF(ISBLANK('Item List'!D6),0,'Item List'!D6)</f>
        <v>50</v>
      </c>
      <c r="E8" s="146">
        <f>IF(ISBLANK('Item List'!E6),0,'Item List'!E6)</f>
        <v>75</v>
      </c>
      <c r="F8" s="146">
        <f t="shared" si="5"/>
        <v>3750</v>
      </c>
      <c r="G8" s="168">
        <v>0.01</v>
      </c>
      <c r="H8" s="103">
        <f t="shared" si="5"/>
        <v>0.5</v>
      </c>
      <c r="I8" s="169">
        <v>50</v>
      </c>
      <c r="J8" s="103">
        <f t="shared" si="0"/>
        <v>2500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Aggregate Base Repair, 10"</v>
      </c>
      <c r="C9" s="295" t="str">
        <f>IF(ISBLANK('Item List'!C7),"",'Item List'!C7)</f>
        <v>S.Y.</v>
      </c>
      <c r="D9" s="296">
        <f>IF(ISBLANK('Item List'!D7),0,'Item List'!D7)</f>
        <v>506</v>
      </c>
      <c r="E9" s="146">
        <f>IF(ISBLANK('Item List'!E7),0,'Item List'!E7)</f>
        <v>25</v>
      </c>
      <c r="F9" s="146">
        <f t="shared" si="5"/>
        <v>12650</v>
      </c>
      <c r="G9" s="168">
        <v>0.01</v>
      </c>
      <c r="H9" s="103">
        <f t="shared" si="5"/>
        <v>5.0600000000000005</v>
      </c>
      <c r="I9" s="169">
        <v>14</v>
      </c>
      <c r="J9" s="103">
        <f t="shared" si="0"/>
        <v>7084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Bituminous Materials (Prime Coat)</v>
      </c>
      <c r="C10" s="295" t="str">
        <f>IF(ISBLANK('Item List'!C8),"",'Item List'!C8)</f>
        <v>Gal</v>
      </c>
      <c r="D10" s="296">
        <f>IF(ISBLANK('Item List'!D8),0,'Item List'!D8)</f>
        <v>5060</v>
      </c>
      <c r="E10" s="146">
        <f>IF(ISBLANK('Item List'!E8),0,'Item List'!E8)</f>
        <v>3.5</v>
      </c>
      <c r="F10" s="146">
        <f t="shared" si="5"/>
        <v>17710</v>
      </c>
      <c r="G10" s="168">
        <v>3.98</v>
      </c>
      <c r="H10" s="103">
        <f t="shared" si="5"/>
        <v>20138.8</v>
      </c>
      <c r="I10" s="169">
        <v>0.01</v>
      </c>
      <c r="J10" s="103">
        <f t="shared" si="0"/>
        <v>50.6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Aggregate (Prime Coat)</v>
      </c>
      <c r="C11" s="295" t="str">
        <f>IF(ISBLANK('Item List'!C9),"",'Item List'!C9)</f>
        <v>Tons</v>
      </c>
      <c r="D11" s="296">
        <f>IF(ISBLANK('Item List'!D9),0,'Item List'!D9)</f>
        <v>406</v>
      </c>
      <c r="E11" s="146">
        <f>IF(ISBLANK('Item List'!E9),0,'Item List'!E9)</f>
        <v>10</v>
      </c>
      <c r="F11" s="146">
        <f t="shared" si="5"/>
        <v>4060</v>
      </c>
      <c r="G11" s="168">
        <v>0.01</v>
      </c>
      <c r="H11" s="103">
        <f t="shared" si="5"/>
        <v>4.0600000000000005</v>
      </c>
      <c r="I11" s="169">
        <v>0.01</v>
      </c>
      <c r="J11" s="103">
        <f t="shared" si="0"/>
        <v>4.0600000000000005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Hot-Mix Asphalt Binder Course, IL-9.5, N70, 1.25</v>
      </c>
      <c r="C12" s="295" t="str">
        <f>IF(ISBLANK('Item List'!C10),"",'Item List'!C10)</f>
        <v>Tons</v>
      </c>
      <c r="D12" s="296">
        <f>IF(ISBLANK('Item List'!D10),0,'Item List'!D10)</f>
        <v>4100</v>
      </c>
      <c r="E12" s="146">
        <f>IF(ISBLANK('Item List'!E10),0,'Item List'!E10)</f>
        <v>85</v>
      </c>
      <c r="F12" s="146">
        <f t="shared" si="5"/>
        <v>348500</v>
      </c>
      <c r="G12" s="168">
        <v>87</v>
      </c>
      <c r="H12" s="103">
        <f t="shared" si="5"/>
        <v>356700</v>
      </c>
      <c r="I12" s="169">
        <v>90.4</v>
      </c>
      <c r="J12" s="103">
        <f t="shared" si="0"/>
        <v>370640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Hot-Mix Asphalt Surface Course, Mix "D", N70, 2"</v>
      </c>
      <c r="C13" s="295" t="str">
        <f>IF(ISBLANK('Item List'!C11),"",'Item List'!C11)</f>
        <v>Tons</v>
      </c>
      <c r="D13" s="296">
        <f>IF(ISBLANK('Item List'!D11),0,'Item List'!D11)</f>
        <v>5900</v>
      </c>
      <c r="E13" s="146">
        <f>IF(ISBLANK('Item List'!E11),0,'Item List'!E11)</f>
        <v>85</v>
      </c>
      <c r="F13" s="146">
        <f t="shared" si="5"/>
        <v>501500</v>
      </c>
      <c r="G13" s="168">
        <v>87</v>
      </c>
      <c r="H13" s="103">
        <f t="shared" si="5"/>
        <v>513300</v>
      </c>
      <c r="I13" s="169">
        <v>95.7</v>
      </c>
      <c r="J13" s="103">
        <f t="shared" si="0"/>
        <v>564630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Hot-Mix Asphalt, Hand Method</v>
      </c>
      <c r="C14" s="295" t="str">
        <f>IF(ISBLANK('Item List'!C12),"",'Item List'!C12)</f>
        <v>Tons</v>
      </c>
      <c r="D14" s="296">
        <f>IF(ISBLANK('Item List'!D12),0,'Item List'!D12)</f>
        <v>100</v>
      </c>
      <c r="E14" s="146">
        <f>IF(ISBLANK('Item List'!E12),0,'Item List'!E12)</f>
        <v>300</v>
      </c>
      <c r="F14" s="146">
        <f t="shared" si="5"/>
        <v>30000</v>
      </c>
      <c r="G14" s="168">
        <v>137.28</v>
      </c>
      <c r="H14" s="103">
        <f t="shared" si="5"/>
        <v>13728</v>
      </c>
      <c r="I14" s="169">
        <v>205</v>
      </c>
      <c r="J14" s="103">
        <f t="shared" si="0"/>
        <v>20500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Pavement Fabric</v>
      </c>
      <c r="C15" s="295" t="str">
        <f>IF(ISBLANK('Item List'!C13),"",'Item List'!C13)</f>
        <v>S.Y.</v>
      </c>
      <c r="D15" s="296">
        <f>IF(ISBLANK('Item List'!D13),0,'Item List'!D13)</f>
        <v>49000</v>
      </c>
      <c r="E15" s="146">
        <f>IF(ISBLANK('Item List'!E13),0,'Item List'!E13)</f>
        <v>7</v>
      </c>
      <c r="F15" s="146">
        <f t="shared" si="5"/>
        <v>343000</v>
      </c>
      <c r="G15" s="168">
        <v>5.62</v>
      </c>
      <c r="H15" s="103">
        <f t="shared" si="5"/>
        <v>275380</v>
      </c>
      <c r="I15" s="169">
        <v>6.5</v>
      </c>
      <c r="J15" s="103">
        <f t="shared" si="0"/>
        <v>318500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P.C.C. Approach Pavement, 6"</v>
      </c>
      <c r="C16" s="295" t="str">
        <f>IF(ISBLANK('Item List'!C14),"",'Item List'!C14)</f>
        <v>S.Y.</v>
      </c>
      <c r="D16" s="296">
        <f>IF(ISBLANK('Item List'!D14),0,'Item List'!D14)</f>
        <v>375</v>
      </c>
      <c r="E16" s="146">
        <f>IF(ISBLANK('Item List'!E14),0,'Item List'!E14)</f>
        <v>85</v>
      </c>
      <c r="F16" s="146">
        <f t="shared" si="5"/>
        <v>31875</v>
      </c>
      <c r="G16" s="168">
        <v>85.01</v>
      </c>
      <c r="H16" s="103">
        <f t="shared" si="5"/>
        <v>31878.750000000004</v>
      </c>
      <c r="I16" s="170">
        <v>108</v>
      </c>
      <c r="J16" s="103">
        <f t="shared" si="0"/>
        <v>40500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P.C.C. Approach Pavement, 8"</v>
      </c>
      <c r="C17" s="295" t="str">
        <f>IF(ISBLANK('Item List'!C15),"",'Item List'!C15)</f>
        <v>S.Y.</v>
      </c>
      <c r="D17" s="296">
        <f>IF(ISBLANK('Item List'!D15),0,'Item List'!D15)</f>
        <v>30</v>
      </c>
      <c r="E17" s="146">
        <f>IF(ISBLANK('Item List'!E15),0,'Item List'!E15)</f>
        <v>95</v>
      </c>
      <c r="F17" s="146">
        <f t="shared" si="5"/>
        <v>2850</v>
      </c>
      <c r="G17" s="168">
        <v>95.01</v>
      </c>
      <c r="H17" s="103">
        <f t="shared" si="5"/>
        <v>2850.3</v>
      </c>
      <c r="I17" s="170">
        <v>126</v>
      </c>
      <c r="J17" s="103">
        <f t="shared" si="0"/>
        <v>3780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P.C.C. Sidewalk, 4"</v>
      </c>
      <c r="C18" s="295" t="str">
        <f>IF(ISBLANK('Item List'!C16),"",'Item List'!C16)</f>
        <v>S.F.</v>
      </c>
      <c r="D18" s="296">
        <f>IF(ISBLANK('Item List'!D16),0,'Item List'!D16)</f>
        <v>24000</v>
      </c>
      <c r="E18" s="146">
        <f>IF(ISBLANK('Item List'!E16),0,'Item List'!E16)</f>
        <v>9</v>
      </c>
      <c r="F18" s="146">
        <f t="shared" si="5"/>
        <v>216000</v>
      </c>
      <c r="G18" s="168">
        <v>9.01</v>
      </c>
      <c r="H18" s="103">
        <f t="shared" si="5"/>
        <v>216240</v>
      </c>
      <c r="I18" s="170">
        <v>10.75</v>
      </c>
      <c r="J18" s="103">
        <f t="shared" si="0"/>
        <v>258000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Detectable Warnings, ADA Ramps</v>
      </c>
      <c r="C19" s="295" t="str">
        <f>IF(ISBLANK('Item List'!C17),"",'Item List'!C17)</f>
        <v>S.F.</v>
      </c>
      <c r="D19" s="296">
        <f>IF(ISBLANK('Item List'!D17),0,'Item List'!D17)</f>
        <v>270</v>
      </c>
      <c r="E19" s="146">
        <f>IF(ISBLANK('Item List'!E17),0,'Item List'!E17)</f>
        <v>30</v>
      </c>
      <c r="F19" s="146">
        <f t="shared" si="5"/>
        <v>8100</v>
      </c>
      <c r="G19" s="168">
        <v>32</v>
      </c>
      <c r="H19" s="103">
        <f t="shared" si="5"/>
        <v>8640</v>
      </c>
      <c r="I19" s="170">
        <v>69</v>
      </c>
      <c r="J19" s="103">
        <f t="shared" si="0"/>
        <v>18630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Combination Curb and Gutter Removal</v>
      </c>
      <c r="C20" s="295" t="str">
        <f>IF(ISBLANK('Item List'!C18),"",'Item List'!C18)</f>
        <v>L.F.</v>
      </c>
      <c r="D20" s="296">
        <f>IF(ISBLANK('Item List'!D18),0,'Item List'!D18)</f>
        <v>2450</v>
      </c>
      <c r="E20" s="146">
        <f>IF(ISBLANK('Item List'!E18),0,'Item List'!E18)</f>
        <v>15</v>
      </c>
      <c r="F20" s="146">
        <f t="shared" si="5"/>
        <v>36750</v>
      </c>
      <c r="G20" s="168">
        <v>12</v>
      </c>
      <c r="H20" s="103">
        <f t="shared" si="5"/>
        <v>29400</v>
      </c>
      <c r="I20" s="170">
        <v>8.1</v>
      </c>
      <c r="J20" s="103">
        <f t="shared" si="0"/>
        <v>19845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Sidewalk Removal</v>
      </c>
      <c r="C21" s="295" t="str">
        <f>IF(ISBLANK('Item List'!C19),"",'Item List'!C19)</f>
        <v>S.F.</v>
      </c>
      <c r="D21" s="296">
        <f>IF(ISBLANK('Item List'!D19),0,'Item List'!D19)</f>
        <v>9000</v>
      </c>
      <c r="E21" s="146">
        <f>IF(ISBLANK('Item List'!E19),0,'Item List'!E19)</f>
        <v>3</v>
      </c>
      <c r="F21" s="146">
        <f t="shared" si="5"/>
        <v>27000</v>
      </c>
      <c r="G21" s="168">
        <v>4</v>
      </c>
      <c r="H21" s="103">
        <f t="shared" si="5"/>
        <v>36000</v>
      </c>
      <c r="I21" s="170">
        <v>2</v>
      </c>
      <c r="J21" s="103">
        <f t="shared" si="0"/>
        <v>18000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Approach Pavement Removal</v>
      </c>
      <c r="C22" s="295" t="str">
        <f>IF(ISBLANK('Item List'!C20),"",'Item List'!C20)</f>
        <v>S.Y.</v>
      </c>
      <c r="D22" s="296">
        <f>IF(ISBLANK('Item List'!D20),0,'Item List'!D20)</f>
        <v>450</v>
      </c>
      <c r="E22" s="146">
        <f>IF(ISBLANK('Item List'!E20),0,'Item List'!E20)</f>
        <v>30</v>
      </c>
      <c r="F22" s="146">
        <f t="shared" si="5"/>
        <v>13500</v>
      </c>
      <c r="G22" s="168">
        <v>23</v>
      </c>
      <c r="H22" s="103">
        <f t="shared" si="5"/>
        <v>10350</v>
      </c>
      <c r="I22" s="170">
        <v>16</v>
      </c>
      <c r="J22" s="103">
        <f t="shared" si="0"/>
        <v>7200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Surface Removal, 3.25"</v>
      </c>
      <c r="C23" s="295" t="str">
        <f>IF(ISBLANK('Item List'!C21),"",'Item List'!C21)</f>
        <v>S.Y.</v>
      </c>
      <c r="D23" s="296">
        <f>IF(ISBLANK('Item List'!D21),0,'Item List'!D21)</f>
        <v>50600</v>
      </c>
      <c r="E23" s="146">
        <f>IF(ISBLANK('Item List'!E21),0,'Item List'!E21)</f>
        <v>4</v>
      </c>
      <c r="F23" s="146">
        <f t="shared" si="5"/>
        <v>202400</v>
      </c>
      <c r="G23" s="168">
        <v>4.32</v>
      </c>
      <c r="H23" s="103">
        <f t="shared" si="5"/>
        <v>218592</v>
      </c>
      <c r="I23" s="170">
        <v>3.2</v>
      </c>
      <c r="J23" s="103">
        <f t="shared" si="0"/>
        <v>161920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Hand Holes to be Adjusted</v>
      </c>
      <c r="C24" s="295" t="str">
        <f>IF(ISBLANK('Item List'!C22),"",'Item List'!C22)</f>
        <v>Each</v>
      </c>
      <c r="D24" s="296">
        <f>IF(ISBLANK('Item List'!D22),0,'Item List'!D22)</f>
        <v>3</v>
      </c>
      <c r="E24" s="146">
        <f>IF(ISBLANK('Item List'!E22),0,'Item List'!E22)</f>
        <v>4000</v>
      </c>
      <c r="F24" s="146">
        <f t="shared" si="5"/>
        <v>12000</v>
      </c>
      <c r="G24" s="168">
        <v>1600</v>
      </c>
      <c r="H24" s="103">
        <f t="shared" si="5"/>
        <v>4800</v>
      </c>
      <c r="I24" s="170">
        <v>7200</v>
      </c>
      <c r="J24" s="103">
        <f t="shared" si="0"/>
        <v>21600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Sanitary Riser/Valve Boxes to be Adjusted</v>
      </c>
      <c r="C25" s="295" t="str">
        <f>IF(ISBLANK('Item List'!C23),"",'Item List'!C23)</f>
        <v>Each</v>
      </c>
      <c r="D25" s="296">
        <f>IF(ISBLANK('Item List'!D23),0,'Item List'!D23)</f>
        <v>6</v>
      </c>
      <c r="E25" s="146">
        <f>IF(ISBLANK('Item List'!E23),0,'Item List'!E23)</f>
        <v>500</v>
      </c>
      <c r="F25" s="146">
        <f t="shared" si="5"/>
        <v>3000</v>
      </c>
      <c r="G25" s="168">
        <v>350</v>
      </c>
      <c r="H25" s="103">
        <f t="shared" si="5"/>
        <v>2100</v>
      </c>
      <c r="I25" s="170">
        <v>1200</v>
      </c>
      <c r="J25" s="103">
        <f t="shared" si="0"/>
        <v>7200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Manholes to be Adjusted</v>
      </c>
      <c r="C26" s="295" t="str">
        <f>IF(ISBLANK('Item List'!C24),"",'Item List'!C24)</f>
        <v>Each</v>
      </c>
      <c r="D26" s="296">
        <f>IF(ISBLANK('Item List'!D24),0,'Item List'!D24)</f>
        <v>65</v>
      </c>
      <c r="E26" s="146">
        <f>IF(ISBLANK('Item List'!E24),0,'Item List'!E24)</f>
        <v>1000</v>
      </c>
      <c r="F26" s="146">
        <f t="shared" si="5"/>
        <v>65000</v>
      </c>
      <c r="G26" s="168">
        <v>900</v>
      </c>
      <c r="H26" s="103">
        <f t="shared" si="5"/>
        <v>58500</v>
      </c>
      <c r="I26" s="170">
        <v>720</v>
      </c>
      <c r="J26" s="103">
        <f t="shared" si="0"/>
        <v>46800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Manholes to be Adjusted (AT&amp;T)</v>
      </c>
      <c r="C27" s="295" t="str">
        <f>IF(ISBLANK('Item List'!C25),"",'Item List'!C25)</f>
        <v>Each</v>
      </c>
      <c r="D27" s="296">
        <f>IF(ISBLANK('Item List'!D25),0,'Item List'!D25)</f>
        <v>11</v>
      </c>
      <c r="E27" s="146">
        <f>IF(ISBLANK('Item List'!E25),0,'Item List'!E25)</f>
        <v>1500</v>
      </c>
      <c r="F27" s="146">
        <f t="shared" si="5"/>
        <v>16500</v>
      </c>
      <c r="G27" s="168">
        <v>1600</v>
      </c>
      <c r="H27" s="103">
        <f t="shared" si="5"/>
        <v>17600</v>
      </c>
      <c r="I27" s="170">
        <v>6500</v>
      </c>
      <c r="J27" s="103">
        <f t="shared" si="0"/>
        <v>71500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Manholes to be Reconstructed</v>
      </c>
      <c r="C28" s="295" t="str">
        <f>IF(ISBLANK('Item List'!C26),"",'Item List'!C26)</f>
        <v>Each</v>
      </c>
      <c r="D28" s="296">
        <f>IF(ISBLANK('Item List'!D26),0,'Item List'!D26)</f>
        <v>1</v>
      </c>
      <c r="E28" s="146">
        <f>IF(ISBLANK('Item List'!E26),0,'Item List'!E26)</f>
        <v>1800</v>
      </c>
      <c r="F28" s="146">
        <f t="shared" si="5"/>
        <v>1800</v>
      </c>
      <c r="G28" s="168">
        <v>3000</v>
      </c>
      <c r="H28" s="103">
        <f t="shared" si="5"/>
        <v>3000</v>
      </c>
      <c r="I28" s="170">
        <v>2000</v>
      </c>
      <c r="J28" s="103">
        <f t="shared" si="0"/>
        <v>2000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Inlets to be Adjusted</v>
      </c>
      <c r="C29" s="295" t="str">
        <f>IF(ISBLANK('Item List'!C27),"",'Item List'!C27)</f>
        <v>Each</v>
      </c>
      <c r="D29" s="296">
        <f>IF(ISBLANK('Item List'!D27),0,'Item List'!D27)</f>
        <v>16</v>
      </c>
      <c r="E29" s="146">
        <f>IF(ISBLANK('Item List'!E27),0,'Item List'!E27)</f>
        <v>1400</v>
      </c>
      <c r="F29" s="146">
        <f t="shared" si="5"/>
        <v>22400</v>
      </c>
      <c r="G29" s="168">
        <v>800.06</v>
      </c>
      <c r="H29" s="103">
        <f t="shared" si="5"/>
        <v>12800.96</v>
      </c>
      <c r="I29" s="170">
        <v>650</v>
      </c>
      <c r="J29" s="103">
        <f t="shared" si="0"/>
        <v>10400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2015970</v>
      </c>
      <c r="G30" s="110"/>
      <c r="H30" s="104">
        <f>IF(SUM(H6:H29)=0,"",SUM(H6:H29))</f>
        <v>1914758.43</v>
      </c>
      <c r="I30" s="110"/>
      <c r="J30" s="104">
        <f>IF(SUM(J6:J29)=0,"",SUM(J6:J29))</f>
        <v>2020333.66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/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2015970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1914758.43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2020333.66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Inlets to be Adjusted with New Frame and Grate</v>
      </c>
      <c r="C32" s="295" t="str">
        <f>IF(ISBLANK('Item List'!C28),"",'Item List'!C28)</f>
        <v>Each</v>
      </c>
      <c r="D32" s="296">
        <f>IF(ISBLANK('Item List'!D28),0,'Item List'!D28)</f>
        <v>7</v>
      </c>
      <c r="E32" s="146">
        <f>IF(ISBLANK('Item List'!E28),0,'Item List'!E28)</f>
        <v>2200</v>
      </c>
      <c r="F32" s="146">
        <f t="shared" ref="F32:F55" si="7">IF(AND(ISNUMBER($D32),ISNUMBER(E32)),$D32*E32,0)</f>
        <v>15400</v>
      </c>
      <c r="G32" s="168">
        <v>1600.06</v>
      </c>
      <c r="H32" s="103">
        <f t="shared" ref="H32:H55" si="8">IF(AND(ISNUMBER($D32),ISNUMBER(G32)),$D32*G32,0)</f>
        <v>11200.42</v>
      </c>
      <c r="I32" s="169">
        <v>800</v>
      </c>
      <c r="J32" s="103">
        <f>IF(AND(ISNUMBER($D32),ISNUMBER(I32)),$D32*I32,0)</f>
        <v>5600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Inlets to be Reconstructed</v>
      </c>
      <c r="C33" s="295" t="str">
        <f>IF(ISBLANK('Item List'!C29),"",'Item List'!C29)</f>
        <v>Each</v>
      </c>
      <c r="D33" s="296">
        <f>IF(ISBLANK('Item List'!D29),0,'Item List'!D29)</f>
        <v>1</v>
      </c>
      <c r="E33" s="146">
        <f>IF(ISBLANK('Item List'!E29),0,'Item List'!E29)</f>
        <v>2200</v>
      </c>
      <c r="F33" s="146">
        <f t="shared" si="7"/>
        <v>2200</v>
      </c>
      <c r="G33" s="168">
        <v>3000.06</v>
      </c>
      <c r="H33" s="103">
        <f t="shared" si="8"/>
        <v>3000.06</v>
      </c>
      <c r="I33" s="169">
        <v>950</v>
      </c>
      <c r="J33" s="103">
        <f t="shared" ref="J33:J55" si="9">IF(AND(ISNUMBER($D33),ISNUMBER(I33)),$D33*I33,0)</f>
        <v>950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Inlets to be Reconstructed with New Frame and Grate</v>
      </c>
      <c r="C34" s="295" t="str">
        <f>IF(ISBLANK('Item List'!C30),"",'Item List'!C30)</f>
        <v>Each</v>
      </c>
      <c r="D34" s="296">
        <f>IF(ISBLANK('Item List'!D30),0,'Item List'!D30)</f>
        <v>1</v>
      </c>
      <c r="E34" s="146">
        <f>IF(ISBLANK('Item List'!E30),0,'Item List'!E30)</f>
        <v>4400</v>
      </c>
      <c r="F34" s="146">
        <f t="shared" si="7"/>
        <v>4400</v>
      </c>
      <c r="G34" s="168">
        <v>4000.06</v>
      </c>
      <c r="H34" s="103">
        <f t="shared" si="8"/>
        <v>4000.06</v>
      </c>
      <c r="I34" s="169">
        <v>950</v>
      </c>
      <c r="J34" s="103">
        <f t="shared" si="9"/>
        <v>950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Inlet Specials to be Repaired</v>
      </c>
      <c r="C35" s="295" t="str">
        <f>IF(ISBLANK('Item List'!C31),"",'Item List'!C31)</f>
        <v>Each</v>
      </c>
      <c r="D35" s="296">
        <f>IF(ISBLANK('Item List'!D31),0,'Item List'!D31)</f>
        <v>1</v>
      </c>
      <c r="E35" s="146">
        <f>IF(ISBLANK('Item List'!E31),0,'Item List'!E31)</f>
        <v>3000</v>
      </c>
      <c r="F35" s="146">
        <f t="shared" si="7"/>
        <v>3000</v>
      </c>
      <c r="G35" s="168">
        <v>2500.06</v>
      </c>
      <c r="H35" s="103">
        <f t="shared" si="8"/>
        <v>2500.06</v>
      </c>
      <c r="I35" s="169">
        <v>1200</v>
      </c>
      <c r="J35" s="103">
        <f t="shared" si="9"/>
        <v>1200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Combination Concrete Curb and Gutter, Type M-6.12</v>
      </c>
      <c r="C36" s="295" t="str">
        <f>IF(ISBLANK('Item List'!C32),"",'Item List'!C32)</f>
        <v>L.F.</v>
      </c>
      <c r="D36" s="296">
        <f>IF(ISBLANK('Item List'!D32),0,'Item List'!D32)</f>
        <v>30</v>
      </c>
      <c r="E36" s="146">
        <f>IF(ISBLANK('Item List'!E32),0,'Item List'!E32)</f>
        <v>40</v>
      </c>
      <c r="F36" s="146">
        <f t="shared" si="7"/>
        <v>1200</v>
      </c>
      <c r="G36" s="168">
        <v>90.01</v>
      </c>
      <c r="H36" s="103">
        <f t="shared" si="8"/>
        <v>2700.3</v>
      </c>
      <c r="I36" s="169">
        <v>45</v>
      </c>
      <c r="J36" s="103">
        <f t="shared" si="9"/>
        <v>1350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Combination Concrete Curb and Gutter, Type M-6.18 (Modified)</v>
      </c>
      <c r="C37" s="295" t="str">
        <f>IF(ISBLANK('Item List'!C33),"",'Item List'!C33)</f>
        <v>L.F.</v>
      </c>
      <c r="D37" s="296">
        <f>IF(ISBLANK('Item List'!D33),0,'Item List'!D33)</f>
        <v>2400</v>
      </c>
      <c r="E37" s="146">
        <f>IF(ISBLANK('Item List'!E33),0,'Item List'!E33)</f>
        <v>40</v>
      </c>
      <c r="F37" s="146">
        <f t="shared" si="7"/>
        <v>96000</v>
      </c>
      <c r="G37" s="168">
        <v>55.01</v>
      </c>
      <c r="H37" s="103">
        <f t="shared" si="8"/>
        <v>132024</v>
      </c>
      <c r="I37" s="169">
        <v>39</v>
      </c>
      <c r="J37" s="103">
        <f t="shared" si="9"/>
        <v>93600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Traffic Control and Protection</v>
      </c>
      <c r="C38" s="295" t="str">
        <f>IF(ISBLANK('Item List'!C34),"",'Item List'!C34)</f>
        <v>Lsum</v>
      </c>
      <c r="D38" s="296">
        <f>IF(ISBLANK('Item List'!D34),0,'Item List'!D34)</f>
        <v>1</v>
      </c>
      <c r="E38" s="146">
        <f>IF(ISBLANK('Item List'!E34),0,'Item List'!E34)</f>
        <v>100000</v>
      </c>
      <c r="F38" s="146">
        <f t="shared" si="7"/>
        <v>100000</v>
      </c>
      <c r="G38" s="168">
        <v>141404.42000000001</v>
      </c>
      <c r="H38" s="103">
        <f t="shared" si="8"/>
        <v>141404.42000000001</v>
      </c>
      <c r="I38" s="169">
        <v>66193.58</v>
      </c>
      <c r="J38" s="103">
        <f t="shared" si="9"/>
        <v>66193.58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Thermoplastic Pavement Markings, 4"</v>
      </c>
      <c r="C39" s="295" t="str">
        <f>IF(ISBLANK('Item List'!C35),"",'Item List'!C35)</f>
        <v>L.F.</v>
      </c>
      <c r="D39" s="296">
        <f>IF(ISBLANK('Item List'!D35),0,'Item List'!D35)</f>
        <v>21506</v>
      </c>
      <c r="E39" s="146">
        <f>IF(ISBLANK('Item List'!E35),0,'Item List'!E35)</f>
        <v>1.5</v>
      </c>
      <c r="F39" s="146">
        <f t="shared" si="7"/>
        <v>32259</v>
      </c>
      <c r="G39" s="168">
        <v>0.65</v>
      </c>
      <c r="H39" s="103">
        <f t="shared" si="8"/>
        <v>13978.9</v>
      </c>
      <c r="I39" s="169">
        <v>0.8</v>
      </c>
      <c r="J39" s="103">
        <f t="shared" si="9"/>
        <v>17204.8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Thermoplastic Pavement Markings, 6"</v>
      </c>
      <c r="C40" s="295" t="str">
        <f>IF(ISBLANK('Item List'!C36),"",'Item List'!C36)</f>
        <v>L.F.</v>
      </c>
      <c r="D40" s="296">
        <f>IF(ISBLANK('Item List'!D36),0,'Item List'!D36)</f>
        <v>2460</v>
      </c>
      <c r="E40" s="146">
        <f>IF(ISBLANK('Item List'!E36),0,'Item List'!E36)</f>
        <v>2</v>
      </c>
      <c r="F40" s="146">
        <f t="shared" si="7"/>
        <v>4920</v>
      </c>
      <c r="G40" s="168">
        <v>1</v>
      </c>
      <c r="H40" s="103">
        <f t="shared" si="8"/>
        <v>2460</v>
      </c>
      <c r="I40" s="169">
        <v>1.5</v>
      </c>
      <c r="J40" s="103">
        <f t="shared" si="9"/>
        <v>3690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5" t="str">
        <f>IF(ISBLANK('Item List'!B37),"",'Item List'!B37)</f>
        <v>Thermoplastic Pavement Markings, 12"</v>
      </c>
      <c r="C41" s="295" t="str">
        <f>IF(ISBLANK('Item List'!C37),"",'Item List'!C37)</f>
        <v>L.F.</v>
      </c>
      <c r="D41" s="296">
        <f>IF(ISBLANK('Item List'!D37),0,'Item List'!D37)</f>
        <v>562</v>
      </c>
      <c r="E41" s="146">
        <f>IF(ISBLANK('Item List'!E37),0,'Item List'!E37)</f>
        <v>3</v>
      </c>
      <c r="F41" s="146">
        <f t="shared" si="7"/>
        <v>1686</v>
      </c>
      <c r="G41" s="168">
        <v>2</v>
      </c>
      <c r="H41" s="103">
        <f t="shared" si="8"/>
        <v>1124</v>
      </c>
      <c r="I41" s="169">
        <v>3.25</v>
      </c>
      <c r="J41" s="103">
        <f t="shared" si="9"/>
        <v>1826.5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5" t="str">
        <f>IF(ISBLANK('Item List'!B38),"",'Item List'!B38)</f>
        <v>Thermoplastic Pavement Markings, 24"</v>
      </c>
      <c r="C42" s="295" t="str">
        <f>IF(ISBLANK('Item List'!C38),"",'Item List'!C38)</f>
        <v>L.F.</v>
      </c>
      <c r="D42" s="296">
        <f>IF(ISBLANK('Item List'!D38),0,'Item List'!D38)</f>
        <v>448</v>
      </c>
      <c r="E42" s="146">
        <f>IF(ISBLANK('Item List'!E38),0,'Item List'!E38)</f>
        <v>5</v>
      </c>
      <c r="F42" s="146">
        <f t="shared" si="7"/>
        <v>2240</v>
      </c>
      <c r="G42" s="168">
        <v>4</v>
      </c>
      <c r="H42" s="103">
        <f t="shared" si="8"/>
        <v>1792</v>
      </c>
      <c r="I42" s="170">
        <v>6</v>
      </c>
      <c r="J42" s="103">
        <f t="shared" si="9"/>
        <v>2688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5" t="str">
        <f>IF(ISBLANK('Item List'!B39),"",'Item List'!B39)</f>
        <v>Thermoplastic Pavement Markings, Letters and Symbols</v>
      </c>
      <c r="C43" s="295" t="str">
        <f>IF(ISBLANK('Item List'!C39),"",'Item List'!C39)</f>
        <v>S.F.</v>
      </c>
      <c r="D43" s="296">
        <f>IF(ISBLANK('Item List'!D39),0,'Item List'!D39)</f>
        <v>1060</v>
      </c>
      <c r="E43" s="146">
        <f>IF(ISBLANK('Item List'!E39),0,'Item List'!E39)</f>
        <v>6</v>
      </c>
      <c r="F43" s="146">
        <f t="shared" si="7"/>
        <v>6360</v>
      </c>
      <c r="G43" s="168">
        <v>4</v>
      </c>
      <c r="H43" s="103">
        <f t="shared" si="8"/>
        <v>4240</v>
      </c>
      <c r="I43" s="170">
        <v>6</v>
      </c>
      <c r="J43" s="103">
        <f t="shared" si="9"/>
        <v>6360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5" t="str">
        <f>IF(ISBLANK('Item List'!B40),"",'Item List'!B40)</f>
        <v>Detector Loops</v>
      </c>
      <c r="C44" s="295" t="str">
        <f>IF(ISBLANK('Item List'!C40),"",'Item List'!C40)</f>
        <v>L.F.</v>
      </c>
      <c r="D44" s="296">
        <f>IF(ISBLANK('Item List'!D40),0,'Item List'!D40)</f>
        <v>1300</v>
      </c>
      <c r="E44" s="146">
        <f>IF(ISBLANK('Item List'!E40),0,'Item List'!E40)</f>
        <v>30</v>
      </c>
      <c r="F44" s="146">
        <f t="shared" si="7"/>
        <v>39000</v>
      </c>
      <c r="G44" s="168">
        <v>36</v>
      </c>
      <c r="H44" s="103">
        <f t="shared" si="8"/>
        <v>46800</v>
      </c>
      <c r="I44" s="170">
        <v>39</v>
      </c>
      <c r="J44" s="103">
        <f t="shared" si="9"/>
        <v>50700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396"/>
      <c r="E56" s="394" t="s">
        <v>8</v>
      </c>
      <c r="F56" s="150">
        <f>IF(SUM(F32:F55)=0,"",SUM(F32:F55)+F30)</f>
        <v>2324635</v>
      </c>
      <c r="G56" s="110"/>
      <c r="H56" s="397">
        <v>2281982.65</v>
      </c>
      <c r="I56" s="221"/>
      <c r="J56" s="104">
        <f>IF(SUM(J32:J55)=0,"",SUM(J32:J55)+J30)</f>
        <v>2272646.54</v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/>
      <c r="C57" s="153" t="str">
        <f>IF(NOT(ISNUMBER(A58)),"Bid","Total")</f>
        <v>Bid</v>
      </c>
      <c r="D57" s="395"/>
      <c r="E57" s="393" t="s">
        <v>165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2324635</v>
      </c>
      <c r="G57" s="109"/>
      <c r="H57" s="398">
        <v>2272646.54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2272646.54</v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thickBot="1" x14ac:dyDescent="0.25">
      <c r="A60" s="145" t="e">
        <f t="shared" ref="A60:A81" si="22">IF(B60="","",A59+1)</f>
        <v>#VALUE!</v>
      </c>
      <c r="B60" s="392" t="s">
        <v>166</v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thickBot="1" x14ac:dyDescent="0.25">
      <c r="A61" s="145" t="e">
        <f t="shared" si="22"/>
        <v>#VALUE!</v>
      </c>
      <c r="B61" s="393" t="s">
        <v>165</v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Rock Road Companies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Rock Road Companies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Rock Road Companies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Rock Road Companies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Rock Road Companies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Rock Road Companies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Rock Road Companies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Rock Road Companies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Rock Road Companies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Rock Road Companies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Rock Road Companies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view="pageBreakPreview" zoomScaleNormal="100" zoomScaleSheetLayoutView="100" workbookViewId="0">
      <selection activeCell="H184" sqref="H184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Newburg Road Resurfacing - 2026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Earth Excavation</v>
      </c>
      <c r="C5" s="145" t="str">
        <f>'Tabulation of Bids'!C6</f>
        <v>C.Y.</v>
      </c>
      <c r="D5" s="145">
        <f>'Tabulation of Bids'!D6</f>
        <v>275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Parkway Restoration</v>
      </c>
      <c r="C6" s="145" t="str">
        <f>'Tabulation of Bids'!C7</f>
        <v>Lsum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Inlet and Pipe Protection</v>
      </c>
      <c r="C7" s="145" t="str">
        <f>'Tabulation of Bids'!C8</f>
        <v>Each</v>
      </c>
      <c r="D7" s="145">
        <f>'Tabulation of Bids'!D8</f>
        <v>50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Aggregate Base Repair, 10"</v>
      </c>
      <c r="C8" s="145" t="str">
        <f>'Tabulation of Bids'!C9</f>
        <v>S.Y.</v>
      </c>
      <c r="D8" s="145">
        <f>'Tabulation of Bids'!D9</f>
        <v>506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Bituminous Materials (Prime Coat)</v>
      </c>
      <c r="C9" s="145" t="str">
        <f>'Tabulation of Bids'!C10</f>
        <v>Gal</v>
      </c>
      <c r="D9" s="145">
        <f>'Tabulation of Bids'!D10</f>
        <v>5060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Aggregate (Prime Coat)</v>
      </c>
      <c r="C10" s="145" t="str">
        <f>'Tabulation of Bids'!C11</f>
        <v>Tons</v>
      </c>
      <c r="D10" s="145">
        <f>'Tabulation of Bids'!D11</f>
        <v>406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Hot-Mix Asphalt Binder Course, IL-9.5, N70, 1.25</v>
      </c>
      <c r="C11" s="145" t="str">
        <f>'Tabulation of Bids'!C12</f>
        <v>Tons</v>
      </c>
      <c r="D11" s="145">
        <f>'Tabulation of Bids'!D12</f>
        <v>4100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Hot-Mix Asphalt Surface Course, Mix "D", N70, 2"</v>
      </c>
      <c r="C12" s="145" t="str">
        <f>'Tabulation of Bids'!C13</f>
        <v>Tons</v>
      </c>
      <c r="D12" s="145">
        <f>'Tabulation of Bids'!D13</f>
        <v>5900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Hot-Mix Asphalt, Hand Method</v>
      </c>
      <c r="C13" s="145" t="str">
        <f>'Tabulation of Bids'!C14</f>
        <v>Tons</v>
      </c>
      <c r="D13" s="145">
        <f>'Tabulation of Bids'!D14</f>
        <v>100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Pavement Fabric</v>
      </c>
      <c r="C14" s="145" t="str">
        <f>'Tabulation of Bids'!C15</f>
        <v>S.Y.</v>
      </c>
      <c r="D14" s="145">
        <f>'Tabulation of Bids'!D15</f>
        <v>49000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P.C.C. Approach Pavement, 6"</v>
      </c>
      <c r="C15" s="145" t="str">
        <f>'Tabulation of Bids'!C16</f>
        <v>S.Y.</v>
      </c>
      <c r="D15" s="145">
        <f>'Tabulation of Bids'!D16</f>
        <v>375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P.C.C. Approach Pavement, 8"</v>
      </c>
      <c r="C16" s="145" t="str">
        <f>'Tabulation of Bids'!C17</f>
        <v>S.Y.</v>
      </c>
      <c r="D16" s="145">
        <f>'Tabulation of Bids'!D17</f>
        <v>30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P.C.C. Sidewalk, 4"</v>
      </c>
      <c r="C17" s="145" t="str">
        <f>'Tabulation of Bids'!C18</f>
        <v>S.F.</v>
      </c>
      <c r="D17" s="145">
        <f>'Tabulation of Bids'!D18</f>
        <v>24000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Detectable Warnings, ADA Ramps</v>
      </c>
      <c r="C18" s="145" t="str">
        <f>'Tabulation of Bids'!C19</f>
        <v>S.F.</v>
      </c>
      <c r="D18" s="145">
        <f>'Tabulation of Bids'!D19</f>
        <v>270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Combination Curb and Gutter Removal</v>
      </c>
      <c r="C19" s="145" t="str">
        <f>'Tabulation of Bids'!C20</f>
        <v>L.F.</v>
      </c>
      <c r="D19" s="145">
        <f>'Tabulation of Bids'!D20</f>
        <v>2450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Sidewalk Removal</v>
      </c>
      <c r="C20" s="145" t="str">
        <f>'Tabulation of Bids'!C21</f>
        <v>S.F.</v>
      </c>
      <c r="D20" s="145">
        <f>'Tabulation of Bids'!D21</f>
        <v>9000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Approach Pavement Removal</v>
      </c>
      <c r="C21" s="145" t="str">
        <f>'Tabulation of Bids'!C22</f>
        <v>S.Y.</v>
      </c>
      <c r="D21" s="145">
        <f>'Tabulation of Bids'!D22</f>
        <v>450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Surface Removal, 3.25"</v>
      </c>
      <c r="C22" s="145" t="str">
        <f>'Tabulation of Bids'!C23</f>
        <v>S.Y.</v>
      </c>
      <c r="D22" s="145">
        <f>'Tabulation of Bids'!D23</f>
        <v>50600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Hand Holes to be Adjusted</v>
      </c>
      <c r="C23" s="145" t="str">
        <f>'Tabulation of Bids'!C24</f>
        <v>Each</v>
      </c>
      <c r="D23" s="145">
        <f>'Tabulation of Bids'!D24</f>
        <v>3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Sanitary Riser/Valve Boxes to be Adjusted</v>
      </c>
      <c r="C24" s="145" t="str">
        <f>'Tabulation of Bids'!C25</f>
        <v>Each</v>
      </c>
      <c r="D24" s="145">
        <f>'Tabulation of Bids'!D25</f>
        <v>6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Manholes to be Adjusted</v>
      </c>
      <c r="C25" s="145" t="str">
        <f>'Tabulation of Bids'!C26</f>
        <v>Each</v>
      </c>
      <c r="D25" s="145">
        <f>'Tabulation of Bids'!D26</f>
        <v>65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Manholes to be Adjusted (AT&amp;T)</v>
      </c>
      <c r="C26" s="145" t="str">
        <f>'Tabulation of Bids'!C27</f>
        <v>Each</v>
      </c>
      <c r="D26" s="145">
        <f>'Tabulation of Bids'!D27</f>
        <v>11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Manholes to be Reconstructed</v>
      </c>
      <c r="C27" s="145" t="str">
        <f>'Tabulation of Bids'!C28</f>
        <v>Each</v>
      </c>
      <c r="D27" s="145">
        <f>'Tabulation of Bids'!D28</f>
        <v>1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Inlets to be Adjusted</v>
      </c>
      <c r="C28" s="145" t="str">
        <f>'Tabulation of Bids'!C29</f>
        <v>Each</v>
      </c>
      <c r="D28" s="145">
        <f>'Tabulation of Bids'!D29</f>
        <v>16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Inlets to be Adjusted with New Frame and Grate</v>
      </c>
      <c r="C31" s="145" t="str">
        <f>'Tabulation of Bids'!C32</f>
        <v>Each</v>
      </c>
      <c r="D31" s="145">
        <f>'Tabulation of Bids'!D32</f>
        <v>7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Inlets to be Reconstructed</v>
      </c>
      <c r="C32" s="145" t="str">
        <f>'Tabulation of Bids'!C33</f>
        <v>Each</v>
      </c>
      <c r="D32" s="145">
        <f>'Tabulation of Bids'!D33</f>
        <v>1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Inlets to be Reconstructed with New Frame and Grate</v>
      </c>
      <c r="C33" s="145" t="str">
        <f>'Tabulation of Bids'!C34</f>
        <v>Each</v>
      </c>
      <c r="D33" s="145">
        <f>'Tabulation of Bids'!D34</f>
        <v>1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Inlet Specials to be Repaired</v>
      </c>
      <c r="C34" s="145" t="str">
        <f>'Tabulation of Bids'!C35</f>
        <v>Each</v>
      </c>
      <c r="D34" s="145">
        <f>'Tabulation of Bids'!D35</f>
        <v>1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Combination Concrete Curb and Gutter, Type M-6.12</v>
      </c>
      <c r="C35" s="145" t="str">
        <f>'Tabulation of Bids'!C36</f>
        <v>L.F.</v>
      </c>
      <c r="D35" s="145">
        <f>'Tabulation of Bids'!D36</f>
        <v>30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Combination Concrete Curb and Gutter, Type M-6.18 (Modified)</v>
      </c>
      <c r="C36" s="145" t="str">
        <f>'Tabulation of Bids'!C37</f>
        <v>L.F.</v>
      </c>
      <c r="D36" s="145">
        <f>'Tabulation of Bids'!D37</f>
        <v>2400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Traffic Control and Protection</v>
      </c>
      <c r="C37" s="145" t="str">
        <f>'Tabulation of Bids'!C38</f>
        <v>Lsum</v>
      </c>
      <c r="D37" s="145">
        <f>'Tabulation of Bids'!D38</f>
        <v>1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Thermoplastic Pavement Markings, 4"</v>
      </c>
      <c r="C38" s="145" t="str">
        <f>'Tabulation of Bids'!C39</f>
        <v>L.F.</v>
      </c>
      <c r="D38" s="145">
        <f>'Tabulation of Bids'!D39</f>
        <v>21506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Thermoplastic Pavement Markings, 6"</v>
      </c>
      <c r="C39" s="145" t="str">
        <f>'Tabulation of Bids'!C40</f>
        <v>L.F.</v>
      </c>
      <c r="D39" s="145">
        <f>'Tabulation of Bids'!D40</f>
        <v>2460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Thermoplastic Pavement Markings, 12"</v>
      </c>
      <c r="C40" s="145" t="str">
        <f>'Tabulation of Bids'!C41</f>
        <v>L.F.</v>
      </c>
      <c r="D40" s="145">
        <f>'Tabulation of Bids'!D41</f>
        <v>562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Thermoplastic Pavement Markings, 24"</v>
      </c>
      <c r="C41" s="145" t="str">
        <f>'Tabulation of Bids'!C42</f>
        <v>L.F.</v>
      </c>
      <c r="D41" s="145">
        <f>'Tabulation of Bids'!D42</f>
        <v>448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Thermoplastic Pavement Markings, Letters and Symbols</v>
      </c>
      <c r="C42" s="145" t="str">
        <f>'Tabulation of Bids'!C43</f>
        <v>S.F.</v>
      </c>
      <c r="D42" s="145">
        <f>'Tabulation of Bids'!D43</f>
        <v>1060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Detector Loops</v>
      </c>
      <c r="C43" s="145" t="str">
        <f>'Tabulation of Bids'!C44</f>
        <v>L.F.</v>
      </c>
      <c r="D43" s="145">
        <f>'Tabulation of Bids'!D44</f>
        <v>1300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e">
        <f>'Tabulation of Bids'!A60</f>
        <v>#VALUE!</v>
      </c>
      <c r="B59" s="160" t="str">
        <f>'Tabulation of Bids'!B60</f>
        <v>As Read</v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e">
        <f>'Tabulation of Bids'!A61</f>
        <v>#VALUE!</v>
      </c>
      <c r="B60" s="160" t="str">
        <f>'Tabulation of Bids'!B61</f>
        <v>Local Business Adjustment</v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5"/>
      <c r="F2" s="376"/>
    </row>
    <row r="3" spans="1:6" s="98" customFormat="1" ht="15.75" customHeight="1" x14ac:dyDescent="0.2">
      <c r="A3" s="123"/>
      <c r="B3" s="126"/>
      <c r="C3" s="125" t="s">
        <v>14</v>
      </c>
      <c r="D3" s="377" t="s">
        <v>15</v>
      </c>
      <c r="E3" s="377"/>
      <c r="F3" s="378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3" t="str">
        <f>'Tabulation of Bids'!$A$3</f>
        <v>Newburg Road Resurfacing - 2026</v>
      </c>
      <c r="E4" s="373"/>
      <c r="F4" s="374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Earth Excavation</v>
      </c>
      <c r="C16" s="96" t="str">
        <f>'Tabulation of Bids'!$C6</f>
        <v>C.Y.</v>
      </c>
      <c r="D16" s="211">
        <f>'Tabulation of Bids'!$D6</f>
        <v>275</v>
      </c>
      <c r="E16" s="246">
        <f>'Tabulation of Bids'!$E6</f>
        <v>75</v>
      </c>
      <c r="F16" s="327">
        <f>D16*E16</f>
        <v>20625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Parkway Restoration</v>
      </c>
      <c r="C17" s="96" t="str">
        <f>'Tabulation of Bids'!$C7</f>
        <v>Lsum</v>
      </c>
      <c r="D17" s="97">
        <f>'Tabulation of Bids'!$D7</f>
        <v>1</v>
      </c>
      <c r="E17" s="241">
        <f>'Tabulation of Bids'!$E7</f>
        <v>75000</v>
      </c>
      <c r="F17" s="328">
        <f t="shared" ref="F17:F32" si="0">D17*E17</f>
        <v>75000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Inlet and Pipe Protection</v>
      </c>
      <c r="C18" s="96" t="str">
        <f>'Tabulation of Bids'!$C8</f>
        <v>Each</v>
      </c>
      <c r="D18" s="97">
        <f>'Tabulation of Bids'!$D8</f>
        <v>50</v>
      </c>
      <c r="E18" s="241">
        <f>'Tabulation of Bids'!$E8</f>
        <v>75</v>
      </c>
      <c r="F18" s="328">
        <f t="shared" si="0"/>
        <v>3750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Aggregate Base Repair, 10"</v>
      </c>
      <c r="C19" s="96" t="str">
        <f>'Tabulation of Bids'!$C9</f>
        <v>S.Y.</v>
      </c>
      <c r="D19" s="97">
        <f>'Tabulation of Bids'!$D9</f>
        <v>506</v>
      </c>
      <c r="E19" s="241">
        <f>'Tabulation of Bids'!$E9</f>
        <v>25</v>
      </c>
      <c r="F19" s="328">
        <f t="shared" si="0"/>
        <v>12650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Bituminous Materials (Prime Coat)</v>
      </c>
      <c r="C20" s="96" t="str">
        <f>'Tabulation of Bids'!$C10</f>
        <v>Gal</v>
      </c>
      <c r="D20" s="97">
        <f>'Tabulation of Bids'!$D10</f>
        <v>5060</v>
      </c>
      <c r="E20" s="241">
        <f>'Tabulation of Bids'!$E10</f>
        <v>3.5</v>
      </c>
      <c r="F20" s="328">
        <f t="shared" si="0"/>
        <v>17710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Aggregate (Prime Coat)</v>
      </c>
      <c r="C21" s="96" t="str">
        <f>'Tabulation of Bids'!$C11</f>
        <v>Tons</v>
      </c>
      <c r="D21" s="97">
        <f>'Tabulation of Bids'!$D11</f>
        <v>406</v>
      </c>
      <c r="E21" s="241">
        <f>'Tabulation of Bids'!$E11</f>
        <v>10</v>
      </c>
      <c r="F21" s="328">
        <f t="shared" si="0"/>
        <v>4060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Hot-Mix Asphalt Binder Course, IL-9.5, N70, 1.25</v>
      </c>
      <c r="C22" s="96" t="str">
        <f>'Tabulation of Bids'!$C12</f>
        <v>Tons</v>
      </c>
      <c r="D22" s="97">
        <f>'Tabulation of Bids'!$D12</f>
        <v>4100</v>
      </c>
      <c r="E22" s="241">
        <f>'Tabulation of Bids'!$E12</f>
        <v>85</v>
      </c>
      <c r="F22" s="328">
        <f t="shared" si="0"/>
        <v>348500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Hot-Mix Asphalt Surface Course, Mix "D", N70, 2"</v>
      </c>
      <c r="C23" s="96" t="str">
        <f>'Tabulation of Bids'!$C13</f>
        <v>Tons</v>
      </c>
      <c r="D23" s="97">
        <f>'Tabulation of Bids'!$D13</f>
        <v>5900</v>
      </c>
      <c r="E23" s="241">
        <f>'Tabulation of Bids'!$E13</f>
        <v>85</v>
      </c>
      <c r="F23" s="328">
        <f t="shared" si="0"/>
        <v>501500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Hot-Mix Asphalt, Hand Method</v>
      </c>
      <c r="C24" s="96" t="str">
        <f>'Tabulation of Bids'!$C14</f>
        <v>Tons</v>
      </c>
      <c r="D24" s="97">
        <f>'Tabulation of Bids'!$D14</f>
        <v>100</v>
      </c>
      <c r="E24" s="241">
        <f>'Tabulation of Bids'!$E14</f>
        <v>300</v>
      </c>
      <c r="F24" s="328">
        <f t="shared" si="0"/>
        <v>30000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Pavement Fabric</v>
      </c>
      <c r="C25" s="96" t="str">
        <f>'Tabulation of Bids'!$C15</f>
        <v>S.Y.</v>
      </c>
      <c r="D25" s="97">
        <f>'Tabulation of Bids'!$D15</f>
        <v>49000</v>
      </c>
      <c r="E25" s="241">
        <f>'Tabulation of Bids'!$E15</f>
        <v>7</v>
      </c>
      <c r="F25" s="328">
        <f t="shared" si="0"/>
        <v>343000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P.C.C. Approach Pavement, 6"</v>
      </c>
      <c r="C26" s="96" t="str">
        <f>'Tabulation of Bids'!$C16</f>
        <v>S.Y.</v>
      </c>
      <c r="D26" s="97">
        <f>'Tabulation of Bids'!$D16</f>
        <v>375</v>
      </c>
      <c r="E26" s="241">
        <f>'Tabulation of Bids'!$E16</f>
        <v>85</v>
      </c>
      <c r="F26" s="328">
        <f t="shared" si="0"/>
        <v>31875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P.C.C. Approach Pavement, 8"</v>
      </c>
      <c r="C27" s="96" t="str">
        <f>'Tabulation of Bids'!$C17</f>
        <v>S.Y.</v>
      </c>
      <c r="D27" s="97">
        <f>'Tabulation of Bids'!$D17</f>
        <v>30</v>
      </c>
      <c r="E27" s="241">
        <f>'Tabulation of Bids'!$E17</f>
        <v>95</v>
      </c>
      <c r="F27" s="328">
        <f t="shared" si="0"/>
        <v>2850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P.C.C. Sidewalk, 4"</v>
      </c>
      <c r="C28" s="96" t="str">
        <f>'Tabulation of Bids'!$C18</f>
        <v>S.F.</v>
      </c>
      <c r="D28" s="97">
        <f>'Tabulation of Bids'!$D18</f>
        <v>24000</v>
      </c>
      <c r="E28" s="241">
        <f>'Tabulation of Bids'!$E18</f>
        <v>9</v>
      </c>
      <c r="F28" s="328">
        <f t="shared" si="0"/>
        <v>216000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Detectable Warnings, ADA Ramps</v>
      </c>
      <c r="C29" s="96" t="str">
        <f>'Tabulation of Bids'!$C19</f>
        <v>S.F.</v>
      </c>
      <c r="D29" s="97">
        <f>'Tabulation of Bids'!$D19</f>
        <v>270</v>
      </c>
      <c r="E29" s="241">
        <f>'Tabulation of Bids'!$E19</f>
        <v>30</v>
      </c>
      <c r="F29" s="328">
        <f t="shared" si="0"/>
        <v>8100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Combination Curb and Gutter Removal</v>
      </c>
      <c r="C30" s="96" t="str">
        <f>'Tabulation of Bids'!$C20</f>
        <v>L.F.</v>
      </c>
      <c r="D30" s="97">
        <f>'Tabulation of Bids'!$D20</f>
        <v>2450</v>
      </c>
      <c r="E30" s="241">
        <f>'Tabulation of Bids'!$E20</f>
        <v>15</v>
      </c>
      <c r="F30" s="328">
        <f t="shared" si="0"/>
        <v>36750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Sidewalk Removal</v>
      </c>
      <c r="C31" s="96" t="str">
        <f>'Tabulation of Bids'!$C21</f>
        <v>S.F.</v>
      </c>
      <c r="D31" s="97">
        <f>'Tabulation of Bids'!$D21</f>
        <v>9000</v>
      </c>
      <c r="E31" s="241">
        <f>'Tabulation of Bids'!$E21</f>
        <v>3</v>
      </c>
      <c r="F31" s="328">
        <f t="shared" si="0"/>
        <v>27000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Approach Pavement Removal</v>
      </c>
      <c r="C32" s="96" t="str">
        <f>'Tabulation of Bids'!$C22</f>
        <v>S.Y.</v>
      </c>
      <c r="D32" s="97">
        <f>'Tabulation of Bids'!$D22</f>
        <v>450</v>
      </c>
      <c r="E32" s="241">
        <f>'Tabulation of Bids'!$E22</f>
        <v>30</v>
      </c>
      <c r="F32" s="328">
        <f t="shared" si="0"/>
        <v>13500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Surface Removal, 3.25"</v>
      </c>
      <c r="C33" s="99" t="str">
        <f>'Tabulation of Bids'!$C23</f>
        <v>S.Y.</v>
      </c>
      <c r="D33" s="97">
        <f>'Tabulation of Bids'!$D23</f>
        <v>50600</v>
      </c>
      <c r="E33" s="241">
        <f>'Tabulation of Bids'!$E23</f>
        <v>4</v>
      </c>
      <c r="F33" s="328">
        <f t="shared" ref="F33:F39" si="1">D33*E33</f>
        <v>202400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Hand Holes to be Adjusted</v>
      </c>
      <c r="C34" s="96" t="str">
        <f>'Tabulation of Bids'!$C24</f>
        <v>Each</v>
      </c>
      <c r="D34" s="97">
        <f>'Tabulation of Bids'!$D24</f>
        <v>3</v>
      </c>
      <c r="E34" s="241">
        <f>'Tabulation of Bids'!$E24</f>
        <v>4000</v>
      </c>
      <c r="F34" s="328">
        <f t="shared" si="1"/>
        <v>12000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Sanitary Riser/Valve Boxes to be Adjusted</v>
      </c>
      <c r="C35" s="96" t="str">
        <f>'Tabulation of Bids'!$C25</f>
        <v>Each</v>
      </c>
      <c r="D35" s="97">
        <f>'Tabulation of Bids'!$D25</f>
        <v>6</v>
      </c>
      <c r="E35" s="241">
        <f>'Tabulation of Bids'!$E25</f>
        <v>500</v>
      </c>
      <c r="F35" s="328">
        <f t="shared" si="1"/>
        <v>3000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Manholes to be Adjusted</v>
      </c>
      <c r="C36" s="96" t="str">
        <f>'Tabulation of Bids'!$C26</f>
        <v>Each</v>
      </c>
      <c r="D36" s="97">
        <f>'Tabulation of Bids'!$D26</f>
        <v>65</v>
      </c>
      <c r="E36" s="241">
        <f>'Tabulation of Bids'!$E26</f>
        <v>1000</v>
      </c>
      <c r="F36" s="328">
        <f t="shared" si="1"/>
        <v>65000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Manholes to be Adjusted (AT&amp;T)</v>
      </c>
      <c r="C37" s="96" t="str">
        <f>'Tabulation of Bids'!$C27</f>
        <v>Each</v>
      </c>
      <c r="D37" s="97">
        <f>'Tabulation of Bids'!$D27</f>
        <v>11</v>
      </c>
      <c r="E37" s="241">
        <f>'Tabulation of Bids'!$E27</f>
        <v>1500</v>
      </c>
      <c r="F37" s="328">
        <f t="shared" si="1"/>
        <v>16500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Manholes to be Reconstructed</v>
      </c>
      <c r="C38" s="96" t="str">
        <f>'Tabulation of Bids'!$C28</f>
        <v>Each</v>
      </c>
      <c r="D38" s="97">
        <f>'Tabulation of Bids'!$D28</f>
        <v>1</v>
      </c>
      <c r="E38" s="241">
        <f>'Tabulation of Bids'!$E28</f>
        <v>1800</v>
      </c>
      <c r="F38" s="328">
        <f t="shared" si="1"/>
        <v>1800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Inlets to be Adjusted</v>
      </c>
      <c r="C39" s="247" t="str">
        <f>'Tabulation of Bids'!$C29</f>
        <v>Each</v>
      </c>
      <c r="D39" s="244">
        <f>'Tabulation of Bids'!$D29</f>
        <v>16</v>
      </c>
      <c r="E39" s="245">
        <f>'Tabulation of Bids'!$E29</f>
        <v>1400</v>
      </c>
      <c r="F39" s="329">
        <f t="shared" si="1"/>
        <v>22400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0">
        <f>SUM(F16:F39)</f>
        <v>2015970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1">
        <f>E2</f>
        <v>0</v>
      </c>
      <c r="F47" s="372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3" t="str">
        <f>D4</f>
        <v>Newburg Road Resurfacing - 2026</v>
      </c>
      <c r="E49" s="373"/>
      <c r="F49" s="374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Inlets to be Adjusted with New Frame and Grate</v>
      </c>
      <c r="C61" s="96" t="str">
        <f>'Tabulation of Bids'!$C32</f>
        <v>Each</v>
      </c>
      <c r="D61" s="211">
        <f>'Tabulation of Bids'!$D32</f>
        <v>7</v>
      </c>
      <c r="E61" s="246">
        <f>'Tabulation of Bids'!$E32</f>
        <v>2200</v>
      </c>
      <c r="F61" s="327">
        <f>D61*E61</f>
        <v>15400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Inlets to be Reconstructed</v>
      </c>
      <c r="C62" s="96" t="str">
        <f>'Tabulation of Bids'!$C33</f>
        <v>Each</v>
      </c>
      <c r="D62" s="97">
        <f>'Tabulation of Bids'!$D33</f>
        <v>1</v>
      </c>
      <c r="E62" s="241">
        <f>'Tabulation of Bids'!$E33</f>
        <v>2200</v>
      </c>
      <c r="F62" s="328">
        <f t="shared" ref="F62:F84" si="3">D62*E62</f>
        <v>2200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Inlets to be Reconstructed with New Frame and Grate</v>
      </c>
      <c r="C63" s="96" t="str">
        <f>'Tabulation of Bids'!$C34</f>
        <v>Each</v>
      </c>
      <c r="D63" s="97">
        <f>'Tabulation of Bids'!$D34</f>
        <v>1</v>
      </c>
      <c r="E63" s="241">
        <f>'Tabulation of Bids'!$E34</f>
        <v>4400</v>
      </c>
      <c r="F63" s="328">
        <f t="shared" si="3"/>
        <v>4400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Inlet Specials to be Repaired</v>
      </c>
      <c r="C64" s="96" t="str">
        <f>'Tabulation of Bids'!$C35</f>
        <v>Each</v>
      </c>
      <c r="D64" s="97">
        <f>'Tabulation of Bids'!$D35</f>
        <v>1</v>
      </c>
      <c r="E64" s="241">
        <f>'Tabulation of Bids'!$E35</f>
        <v>3000</v>
      </c>
      <c r="F64" s="328">
        <f t="shared" si="3"/>
        <v>3000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Combination Concrete Curb and Gutter, Type M-6.12</v>
      </c>
      <c r="C65" s="96" t="str">
        <f>'Tabulation of Bids'!$C36</f>
        <v>L.F.</v>
      </c>
      <c r="D65" s="97">
        <f>'Tabulation of Bids'!$D36</f>
        <v>30</v>
      </c>
      <c r="E65" s="241">
        <f>'Tabulation of Bids'!$E36</f>
        <v>40</v>
      </c>
      <c r="F65" s="328">
        <f t="shared" si="3"/>
        <v>1200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Combination Concrete Curb and Gutter, Type M-6.18 (Modified)</v>
      </c>
      <c r="C66" s="96" t="str">
        <f>'Tabulation of Bids'!$C37</f>
        <v>L.F.</v>
      </c>
      <c r="D66" s="97">
        <f>'Tabulation of Bids'!$D37</f>
        <v>2400</v>
      </c>
      <c r="E66" s="241">
        <f>'Tabulation of Bids'!$E37</f>
        <v>40</v>
      </c>
      <c r="F66" s="328">
        <f t="shared" si="3"/>
        <v>96000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Traffic Control and Protection</v>
      </c>
      <c r="C67" s="96" t="str">
        <f>'Tabulation of Bids'!$C38</f>
        <v>Lsum</v>
      </c>
      <c r="D67" s="97">
        <f>'Tabulation of Bids'!$D38</f>
        <v>1</v>
      </c>
      <c r="E67" s="241">
        <f>'Tabulation of Bids'!$E38</f>
        <v>100000</v>
      </c>
      <c r="F67" s="328">
        <f t="shared" si="3"/>
        <v>100000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Thermoplastic Pavement Markings, 4"</v>
      </c>
      <c r="C68" s="96" t="str">
        <f>'Tabulation of Bids'!$C39</f>
        <v>L.F.</v>
      </c>
      <c r="D68" s="97">
        <f>'Tabulation of Bids'!$D39</f>
        <v>21506</v>
      </c>
      <c r="E68" s="241">
        <f>'Tabulation of Bids'!$E39</f>
        <v>1.5</v>
      </c>
      <c r="F68" s="328">
        <f t="shared" si="3"/>
        <v>32259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Thermoplastic Pavement Markings, 6"</v>
      </c>
      <c r="C69" s="96" t="str">
        <f>'Tabulation of Bids'!$C40</f>
        <v>L.F.</v>
      </c>
      <c r="D69" s="97">
        <f>'Tabulation of Bids'!$D40</f>
        <v>2460</v>
      </c>
      <c r="E69" s="241">
        <f>'Tabulation of Bids'!$E40</f>
        <v>2</v>
      </c>
      <c r="F69" s="328">
        <f t="shared" si="3"/>
        <v>4920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Thermoplastic Pavement Markings, 12"</v>
      </c>
      <c r="C70" s="96" t="str">
        <f>'Tabulation of Bids'!$C41</f>
        <v>L.F.</v>
      </c>
      <c r="D70" s="97">
        <f>'Tabulation of Bids'!$D41</f>
        <v>562</v>
      </c>
      <c r="E70" s="241">
        <f>'Tabulation of Bids'!$E41</f>
        <v>3</v>
      </c>
      <c r="F70" s="328">
        <f t="shared" si="3"/>
        <v>1686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Thermoplastic Pavement Markings, 24"</v>
      </c>
      <c r="C71" s="96" t="str">
        <f>'Tabulation of Bids'!$C42</f>
        <v>L.F.</v>
      </c>
      <c r="D71" s="97">
        <f>'Tabulation of Bids'!$D42</f>
        <v>448</v>
      </c>
      <c r="E71" s="241">
        <f>'Tabulation of Bids'!$E42</f>
        <v>5</v>
      </c>
      <c r="F71" s="328">
        <f t="shared" si="3"/>
        <v>2240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Thermoplastic Pavement Markings, Letters and Symbols</v>
      </c>
      <c r="C72" s="96" t="str">
        <f>'Tabulation of Bids'!$C43</f>
        <v>S.F.</v>
      </c>
      <c r="D72" s="97">
        <f>'Tabulation of Bids'!$D43</f>
        <v>1060</v>
      </c>
      <c r="E72" s="241">
        <f>'Tabulation of Bids'!$E43</f>
        <v>6</v>
      </c>
      <c r="F72" s="328">
        <f t="shared" si="3"/>
        <v>6360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Detector Loops</v>
      </c>
      <c r="C73" s="96" t="str">
        <f>'Tabulation of Bids'!$C44</f>
        <v>L.F.</v>
      </c>
      <c r="D73" s="97">
        <f>'Tabulation of Bids'!$D44</f>
        <v>1300</v>
      </c>
      <c r="E73" s="241">
        <f>'Tabulation of Bids'!$E44</f>
        <v>30</v>
      </c>
      <c r="F73" s="328">
        <f t="shared" si="3"/>
        <v>39000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2324635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1">
        <f>E47</f>
        <v>0</v>
      </c>
      <c r="F92" s="372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3" t="str">
        <f>D49</f>
        <v>Newburg Road Resurfacing - 2026</v>
      </c>
      <c r="E94" s="373"/>
      <c r="F94" s="374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e">
        <f>'Tabulation of Bids'!$A60</f>
        <v>#VALUE!</v>
      </c>
      <c r="B108" s="210" t="str">
        <f>'Tabulation of Bids'!$B60</f>
        <v>As Read</v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e">
        <f>'Tabulation of Bids'!$A61</f>
        <v>#VALUE!</v>
      </c>
      <c r="B109" s="210" t="str">
        <f>'Tabulation of Bids'!$B61</f>
        <v>Local Business Adjustment</v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2324635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1">
        <f>E92</f>
        <v>0</v>
      </c>
      <c r="F137" s="372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3" t="str">
        <f>D94</f>
        <v>Newburg Road Resurfacing - 2026</v>
      </c>
      <c r="E139" s="373"/>
      <c r="F139" s="374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2324635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1">
        <f>E137</f>
        <v>0</v>
      </c>
      <c r="F182" s="372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3" t="str">
        <f>D139</f>
        <v>Newburg Road Resurfacing - 2026</v>
      </c>
      <c r="E184" s="373"/>
      <c r="F184" s="374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2324635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1">
        <f>E182</f>
        <v>0</v>
      </c>
      <c r="F227" s="372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3" t="str">
        <f>D184</f>
        <v>Newburg Road Resurfacing - 2026</v>
      </c>
      <c r="E229" s="373"/>
      <c r="F229" s="374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2324635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1">
        <f>E227</f>
        <v>0</v>
      </c>
      <c r="F272" s="372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3" t="str">
        <f>D229</f>
        <v>Newburg Road Resurfacing - 2026</v>
      </c>
      <c r="E274" s="373"/>
      <c r="F274" s="374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2324635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1">
        <f>E272</f>
        <v>0</v>
      </c>
      <c r="F317" s="372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3" t="str">
        <f>D274</f>
        <v>Newburg Road Resurfacing - 2026</v>
      </c>
      <c r="E319" s="373"/>
      <c r="F319" s="374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2324635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1">
        <f>E317</f>
        <v>0</v>
      </c>
      <c r="F362" s="372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3" t="str">
        <f>D319</f>
        <v>Newburg Road Resurfacing - 2026</v>
      </c>
      <c r="E364" s="373"/>
      <c r="F364" s="374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2324635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1">
        <f>E362</f>
        <v>0</v>
      </c>
      <c r="F407" s="372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3" t="str">
        <f>D364</f>
        <v>Newburg Road Resurfacing - 2026</v>
      </c>
      <c r="E409" s="373"/>
      <c r="F409" s="374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2324635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1">
        <f>E407</f>
        <v>0</v>
      </c>
      <c r="F452" s="372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3" t="str">
        <f>D409</f>
        <v>Newburg Road Resurfacing - 2026</v>
      </c>
      <c r="E454" s="373"/>
      <c r="F454" s="374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2324635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1">
        <f>E452</f>
        <v>0</v>
      </c>
      <c r="F497" s="372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3" t="str">
        <f>D454</f>
        <v>Newburg Road Resurfacing - 2026</v>
      </c>
      <c r="E499" s="373"/>
      <c r="F499" s="374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2324635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07" zoomScaleNormal="100" workbookViewId="0">
      <selection activeCell="T617" sqref="T616:T617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1" t="str">
        <f>IF(A55="",IF(ISNUMBER(J37),"ENGINEER'S PAYMENT ESTIMATE","ENGINEER'S FINAL PAYMENT ESTIMATE"),A49)</f>
        <v>ENGINEER'S FINAL PAYMENT ESTIMATE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Rock Road Companies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80"/>
      <c r="J4" s="380"/>
      <c r="K4" s="38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Earth Excavation</v>
      </c>
      <c r="C7" s="307">
        <f>IF('Tabulation of Bids'!D6=0,"",'Tabulation of Bids'!D6)</f>
        <v>275</v>
      </c>
      <c r="D7" s="308" t="str">
        <f>IF(ISBLANK('Tabulation of Bids'!C6),"",'Tabulation of Bids'!C6)</f>
        <v>C.Y.</v>
      </c>
      <c r="E7" s="263">
        <f>IF(J7 = "","",J7*C7)</f>
        <v>24750</v>
      </c>
      <c r="F7" s="264" t="str">
        <f t="shared" ref="F7:F23" si="0">IF((H7&gt;C7),H7-C7,"")</f>
        <v/>
      </c>
      <c r="G7" s="296">
        <f t="shared" ref="G7:G30" si="1">IF($K$48="BLR 6303",IF(C7&gt;H7,C7-H7,""),"")</f>
        <v>275</v>
      </c>
      <c r="H7" s="167"/>
      <c r="I7" s="136" t="str">
        <f>IF(ISBLANK(H7),"",D7)</f>
        <v/>
      </c>
      <c r="J7" s="134">
        <f>IF(ISBLANK('Tabulation of Bids'!G6),"",'Tabulation of Bids'!G6)</f>
        <v>90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Parkway Restoration</v>
      </c>
      <c r="C8" s="307">
        <f>IF('Tabulation of Bids'!D7=0,"",'Tabulation of Bids'!D7)</f>
        <v>1</v>
      </c>
      <c r="D8" s="311" t="str">
        <f>IF(ISBLANK('Tabulation of Bids'!C7),"",'Tabulation of Bids'!C7)</f>
        <v>Lsum</v>
      </c>
      <c r="E8" s="267">
        <f t="shared" ref="E8:E23" si="2">IF(J8 = "","",J8*C8)</f>
        <v>58000</v>
      </c>
      <c r="F8" s="268" t="str">
        <f t="shared" si="0"/>
        <v/>
      </c>
      <c r="G8" s="296">
        <f t="shared" si="1"/>
        <v>1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58000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Inlet and Pipe Protection</v>
      </c>
      <c r="C9" s="307">
        <f>IF('Tabulation of Bids'!D8=0,"",'Tabulation of Bids'!D8)</f>
        <v>50</v>
      </c>
      <c r="D9" s="311" t="str">
        <f>IF(ISBLANK('Tabulation of Bids'!C8),"",'Tabulation of Bids'!C8)</f>
        <v>Each</v>
      </c>
      <c r="E9" s="267">
        <f t="shared" si="2"/>
        <v>0.5</v>
      </c>
      <c r="F9" s="268" t="str">
        <f t="shared" si="0"/>
        <v/>
      </c>
      <c r="G9" s="296">
        <f t="shared" si="1"/>
        <v>50</v>
      </c>
      <c r="H9" s="167"/>
      <c r="I9" s="136" t="str">
        <f t="shared" si="3"/>
        <v/>
      </c>
      <c r="J9" s="134">
        <f>IF(ISBLANK('Tabulation of Bids'!G8),"",'Tabulation of Bids'!G8)</f>
        <v>0.01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Aggregate Base Repair, 10"</v>
      </c>
      <c r="C10" s="307">
        <f>IF('Tabulation of Bids'!D9=0,"",'Tabulation of Bids'!D9)</f>
        <v>506</v>
      </c>
      <c r="D10" s="311" t="str">
        <f>IF(ISBLANK('Tabulation of Bids'!C9),"",'Tabulation of Bids'!C9)</f>
        <v>S.Y.</v>
      </c>
      <c r="E10" s="267">
        <f t="shared" si="2"/>
        <v>5.0600000000000005</v>
      </c>
      <c r="F10" s="268" t="str">
        <f t="shared" si="0"/>
        <v/>
      </c>
      <c r="G10" s="296">
        <f t="shared" si="1"/>
        <v>506</v>
      </c>
      <c r="H10" s="167"/>
      <c r="I10" s="136" t="str">
        <f t="shared" si="3"/>
        <v/>
      </c>
      <c r="J10" s="134">
        <f>IF(ISBLANK('Tabulation of Bids'!G9),"",'Tabulation of Bids'!G9)</f>
        <v>0.01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Bituminous Materials (Prime Coat)</v>
      </c>
      <c r="C11" s="307">
        <f>IF('Tabulation of Bids'!D10=0,"",'Tabulation of Bids'!D10)</f>
        <v>5060</v>
      </c>
      <c r="D11" s="311" t="str">
        <f>IF(ISBLANK('Tabulation of Bids'!C10),"",'Tabulation of Bids'!C10)</f>
        <v>Gal</v>
      </c>
      <c r="E11" s="267">
        <f t="shared" si="2"/>
        <v>20138.8</v>
      </c>
      <c r="F11" s="268" t="str">
        <f t="shared" si="0"/>
        <v/>
      </c>
      <c r="G11" s="296">
        <f t="shared" si="1"/>
        <v>5060</v>
      </c>
      <c r="H11" s="167"/>
      <c r="I11" s="136" t="str">
        <f t="shared" si="3"/>
        <v/>
      </c>
      <c r="J11" s="134">
        <f>IF(ISBLANK('Tabulation of Bids'!G10),"",'Tabulation of Bids'!G10)</f>
        <v>3.98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Aggregate (Prime Coat)</v>
      </c>
      <c r="C12" s="307">
        <f>IF('Tabulation of Bids'!D11=0,"",'Tabulation of Bids'!D11)</f>
        <v>406</v>
      </c>
      <c r="D12" s="311" t="str">
        <f>IF(ISBLANK('Tabulation of Bids'!C11),"",'Tabulation of Bids'!C11)</f>
        <v>Tons</v>
      </c>
      <c r="E12" s="267">
        <f t="shared" si="2"/>
        <v>4.0600000000000005</v>
      </c>
      <c r="F12" s="268" t="str">
        <f t="shared" si="0"/>
        <v/>
      </c>
      <c r="G12" s="296">
        <f t="shared" si="1"/>
        <v>406</v>
      </c>
      <c r="H12" s="167"/>
      <c r="I12" s="136" t="str">
        <f t="shared" si="3"/>
        <v/>
      </c>
      <c r="J12" s="134">
        <f>IF(ISBLANK('Tabulation of Bids'!G11),"",'Tabulation of Bids'!G11)</f>
        <v>0.01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Hot-Mix Asphalt Binder Course, IL-9.5, N70, 1.25</v>
      </c>
      <c r="C13" s="307">
        <f>IF('Tabulation of Bids'!D12=0,"",'Tabulation of Bids'!D12)</f>
        <v>4100</v>
      </c>
      <c r="D13" s="311" t="str">
        <f>IF(ISBLANK('Tabulation of Bids'!C12),"",'Tabulation of Bids'!C12)</f>
        <v>Tons</v>
      </c>
      <c r="E13" s="267">
        <f t="shared" si="2"/>
        <v>356700</v>
      </c>
      <c r="F13" s="268" t="str">
        <f t="shared" si="0"/>
        <v/>
      </c>
      <c r="G13" s="296">
        <f t="shared" si="1"/>
        <v>4100</v>
      </c>
      <c r="H13" s="167"/>
      <c r="I13" s="136" t="str">
        <f t="shared" si="3"/>
        <v/>
      </c>
      <c r="J13" s="134">
        <f>IF(ISBLANK('Tabulation of Bids'!G12),"",'Tabulation of Bids'!G12)</f>
        <v>87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Hot-Mix Asphalt Surface Course, Mix "D", N70, 2"</v>
      </c>
      <c r="C14" s="307">
        <f>IF('Tabulation of Bids'!D13=0,"",'Tabulation of Bids'!D13)</f>
        <v>5900</v>
      </c>
      <c r="D14" s="311" t="str">
        <f>IF(ISBLANK('Tabulation of Bids'!C13),"",'Tabulation of Bids'!C13)</f>
        <v>Tons</v>
      </c>
      <c r="E14" s="267">
        <f t="shared" si="2"/>
        <v>513300</v>
      </c>
      <c r="F14" s="268" t="str">
        <f t="shared" si="0"/>
        <v/>
      </c>
      <c r="G14" s="296">
        <f t="shared" si="1"/>
        <v>5900</v>
      </c>
      <c r="H14" s="167"/>
      <c r="I14" s="136" t="str">
        <f t="shared" si="3"/>
        <v/>
      </c>
      <c r="J14" s="134">
        <f>IF(ISBLANK('Tabulation of Bids'!G13),"",'Tabulation of Bids'!G13)</f>
        <v>87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Hot-Mix Asphalt, Hand Method</v>
      </c>
      <c r="C15" s="307">
        <f>IF('Tabulation of Bids'!D14=0,"",'Tabulation of Bids'!D14)</f>
        <v>100</v>
      </c>
      <c r="D15" s="311" t="str">
        <f>IF(ISBLANK('Tabulation of Bids'!C14),"",'Tabulation of Bids'!C14)</f>
        <v>Tons</v>
      </c>
      <c r="E15" s="267">
        <f t="shared" si="2"/>
        <v>13728</v>
      </c>
      <c r="F15" s="268" t="str">
        <f t="shared" si="0"/>
        <v/>
      </c>
      <c r="G15" s="296">
        <f t="shared" si="1"/>
        <v>100</v>
      </c>
      <c r="H15" s="167"/>
      <c r="I15" s="136" t="str">
        <f t="shared" si="3"/>
        <v/>
      </c>
      <c r="J15" s="134">
        <f>IF(ISBLANK('Tabulation of Bids'!G14),"",'Tabulation of Bids'!G14)</f>
        <v>137.28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Pavement Fabric</v>
      </c>
      <c r="C16" s="307">
        <f>IF('Tabulation of Bids'!D15=0,"",'Tabulation of Bids'!D15)</f>
        <v>49000</v>
      </c>
      <c r="D16" s="311" t="str">
        <f>IF(ISBLANK('Tabulation of Bids'!C15),"",'Tabulation of Bids'!C15)</f>
        <v>S.Y.</v>
      </c>
      <c r="E16" s="267">
        <f t="shared" si="2"/>
        <v>275380</v>
      </c>
      <c r="F16" s="268" t="str">
        <f t="shared" si="0"/>
        <v/>
      </c>
      <c r="G16" s="296">
        <f t="shared" si="1"/>
        <v>49000</v>
      </c>
      <c r="H16" s="167"/>
      <c r="I16" s="136" t="str">
        <f t="shared" si="3"/>
        <v/>
      </c>
      <c r="J16" s="134">
        <f>IF(ISBLANK('Tabulation of Bids'!G15),"",'Tabulation of Bids'!G15)</f>
        <v>5.62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P.C.C. Approach Pavement, 6"</v>
      </c>
      <c r="C17" s="307">
        <f>IF('Tabulation of Bids'!D16=0,"",'Tabulation of Bids'!D16)</f>
        <v>375</v>
      </c>
      <c r="D17" s="311" t="str">
        <f>IF(ISBLANK('Tabulation of Bids'!C16),"",'Tabulation of Bids'!C16)</f>
        <v>S.Y.</v>
      </c>
      <c r="E17" s="267">
        <f t="shared" si="2"/>
        <v>31878.750000000004</v>
      </c>
      <c r="F17" s="268" t="str">
        <f t="shared" si="0"/>
        <v/>
      </c>
      <c r="G17" s="296">
        <f t="shared" si="1"/>
        <v>375</v>
      </c>
      <c r="H17" s="167"/>
      <c r="I17" s="136" t="str">
        <f t="shared" si="3"/>
        <v/>
      </c>
      <c r="J17" s="134">
        <f>IF(ISBLANK('Tabulation of Bids'!G16),"",'Tabulation of Bids'!G16)</f>
        <v>85.01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P.C.C. Approach Pavement, 8"</v>
      </c>
      <c r="C18" s="307">
        <f>IF('Tabulation of Bids'!D17=0,"",'Tabulation of Bids'!D17)</f>
        <v>30</v>
      </c>
      <c r="D18" s="311" t="str">
        <f>IF(ISBLANK('Tabulation of Bids'!C17),"",'Tabulation of Bids'!C17)</f>
        <v>S.Y.</v>
      </c>
      <c r="E18" s="267">
        <f t="shared" si="2"/>
        <v>2850.3</v>
      </c>
      <c r="F18" s="268" t="str">
        <f t="shared" si="0"/>
        <v/>
      </c>
      <c r="G18" s="296">
        <f t="shared" si="1"/>
        <v>30</v>
      </c>
      <c r="H18" s="167"/>
      <c r="I18" s="136" t="str">
        <f t="shared" si="3"/>
        <v/>
      </c>
      <c r="J18" s="134">
        <f>IF(ISBLANK('Tabulation of Bids'!G17),"",'Tabulation of Bids'!G17)</f>
        <v>95.01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P.C.C. Sidewalk, 4"</v>
      </c>
      <c r="C19" s="307">
        <f>IF('Tabulation of Bids'!D18=0,"",'Tabulation of Bids'!D18)</f>
        <v>24000</v>
      </c>
      <c r="D19" s="311" t="str">
        <f>IF(ISBLANK('Tabulation of Bids'!C18),"",'Tabulation of Bids'!C18)</f>
        <v>S.F.</v>
      </c>
      <c r="E19" s="267">
        <f t="shared" si="2"/>
        <v>216240</v>
      </c>
      <c r="F19" s="268" t="str">
        <f t="shared" si="0"/>
        <v/>
      </c>
      <c r="G19" s="296">
        <f t="shared" si="1"/>
        <v>24000</v>
      </c>
      <c r="H19" s="167"/>
      <c r="I19" s="136" t="str">
        <f t="shared" si="3"/>
        <v/>
      </c>
      <c r="J19" s="134">
        <f>IF(ISBLANK('Tabulation of Bids'!G18),"",'Tabulation of Bids'!G18)</f>
        <v>9.01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Detectable Warnings, ADA Ramps</v>
      </c>
      <c r="C20" s="307">
        <f>IF('Tabulation of Bids'!D19=0,"",'Tabulation of Bids'!D19)</f>
        <v>270</v>
      </c>
      <c r="D20" s="311" t="str">
        <f>IF(ISBLANK('Tabulation of Bids'!C19),"",'Tabulation of Bids'!C19)</f>
        <v>S.F.</v>
      </c>
      <c r="E20" s="267">
        <f t="shared" si="2"/>
        <v>8640</v>
      </c>
      <c r="F20" s="268" t="str">
        <f t="shared" si="0"/>
        <v/>
      </c>
      <c r="G20" s="296">
        <f t="shared" si="1"/>
        <v>270</v>
      </c>
      <c r="H20" s="167"/>
      <c r="I20" s="136" t="str">
        <f t="shared" si="3"/>
        <v/>
      </c>
      <c r="J20" s="134">
        <f>IF(ISBLANK('Tabulation of Bids'!G19),"",'Tabulation of Bids'!G19)</f>
        <v>32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Combination Curb and Gutter Removal</v>
      </c>
      <c r="C21" s="307">
        <f>IF('Tabulation of Bids'!D20=0,"",'Tabulation of Bids'!D20)</f>
        <v>2450</v>
      </c>
      <c r="D21" s="311" t="str">
        <f>IF(ISBLANK('Tabulation of Bids'!C20),"",'Tabulation of Bids'!C20)</f>
        <v>L.F.</v>
      </c>
      <c r="E21" s="267">
        <f t="shared" si="2"/>
        <v>29400</v>
      </c>
      <c r="F21" s="268" t="str">
        <f t="shared" si="0"/>
        <v/>
      </c>
      <c r="G21" s="296">
        <f t="shared" si="1"/>
        <v>2450</v>
      </c>
      <c r="H21" s="167"/>
      <c r="I21" s="136" t="str">
        <f t="shared" si="3"/>
        <v/>
      </c>
      <c r="J21" s="134">
        <f>IF(ISBLANK('Tabulation of Bids'!G20),"",'Tabulation of Bids'!G20)</f>
        <v>12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>
        <f>IF(ISBLANK('Tabulation of Bids'!A21),"",'Tabulation of Bids'!A21)</f>
        <v>16</v>
      </c>
      <c r="B22" s="310" t="str">
        <f>IF(ISBLANK('Tabulation of Bids'!B21),"",'Tabulation of Bids'!B21)</f>
        <v>Sidewalk Removal</v>
      </c>
      <c r="C22" s="307">
        <f>IF('Tabulation of Bids'!D21=0,"",'Tabulation of Bids'!D21)</f>
        <v>9000</v>
      </c>
      <c r="D22" s="311" t="str">
        <f>IF(ISBLANK('Tabulation of Bids'!C21),"",'Tabulation of Bids'!C21)</f>
        <v>S.F.</v>
      </c>
      <c r="E22" s="267">
        <f t="shared" si="2"/>
        <v>36000</v>
      </c>
      <c r="F22" s="268" t="str">
        <f t="shared" si="0"/>
        <v/>
      </c>
      <c r="G22" s="296">
        <f t="shared" si="1"/>
        <v>9000</v>
      </c>
      <c r="H22" s="167"/>
      <c r="I22" s="136" t="str">
        <f t="shared" si="3"/>
        <v/>
      </c>
      <c r="J22" s="134">
        <f>IF(ISBLANK('Tabulation of Bids'!G21),"",'Tabulation of Bids'!G21)</f>
        <v>4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>
        <f>IF(ISBLANK('Tabulation of Bids'!A22),"",'Tabulation of Bids'!A22)</f>
        <v>17</v>
      </c>
      <c r="B23" s="310" t="str">
        <f>IF(ISBLANK('Tabulation of Bids'!B22),"",'Tabulation of Bids'!B22)</f>
        <v>Approach Pavement Removal</v>
      </c>
      <c r="C23" s="307">
        <f>IF('Tabulation of Bids'!D22=0,"",'Tabulation of Bids'!D22)</f>
        <v>450</v>
      </c>
      <c r="D23" s="311" t="str">
        <f>IF(ISBLANK('Tabulation of Bids'!C22),"",'Tabulation of Bids'!C22)</f>
        <v>S.Y.</v>
      </c>
      <c r="E23" s="267">
        <f t="shared" si="2"/>
        <v>10350</v>
      </c>
      <c r="F23" s="268" t="str">
        <f t="shared" si="0"/>
        <v/>
      </c>
      <c r="G23" s="296">
        <f t="shared" si="1"/>
        <v>450</v>
      </c>
      <c r="H23" s="167"/>
      <c r="I23" s="136" t="str">
        <f t="shared" si="3"/>
        <v/>
      </c>
      <c r="J23" s="134">
        <f>IF(ISBLANK('Tabulation of Bids'!G22),"",'Tabulation of Bids'!G22)</f>
        <v>23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>
        <f>IF(ISBLANK('Tabulation of Bids'!A23),"",'Tabulation of Bids'!A23)</f>
        <v>18</v>
      </c>
      <c r="B24" s="310" t="str">
        <f>IF(ISBLANK('Tabulation of Bids'!B23),"",'Tabulation of Bids'!B23)</f>
        <v>Surface Removal, 3.25"</v>
      </c>
      <c r="C24" s="307">
        <f>IF('Tabulation of Bids'!D23=0,"",'Tabulation of Bids'!D23)</f>
        <v>50600</v>
      </c>
      <c r="D24" s="311" t="str">
        <f>IF(ISBLANK('Tabulation of Bids'!C23),"",'Tabulation of Bids'!C23)</f>
        <v>S.Y.</v>
      </c>
      <c r="E24" s="267">
        <f t="shared" ref="E24:E30" si="5">IF(J24 = "","",J24*C24)</f>
        <v>218592</v>
      </c>
      <c r="F24" s="268" t="str">
        <f t="shared" ref="F24:F30" si="6">IF((H24&gt;C24),H24-C24,"")</f>
        <v/>
      </c>
      <c r="G24" s="296">
        <f t="shared" si="1"/>
        <v>50600</v>
      </c>
      <c r="H24" s="167"/>
      <c r="I24" s="136" t="str">
        <f t="shared" ref="I24:I30" si="7">IF(ISBLANK(H24),"",D24)</f>
        <v/>
      </c>
      <c r="J24" s="134">
        <f>IF(ISBLANK('Tabulation of Bids'!G23),"",'Tabulation of Bids'!G23)</f>
        <v>4.32</v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>
        <f>IF(ISBLANK('Tabulation of Bids'!A24),"",'Tabulation of Bids'!A24)</f>
        <v>19</v>
      </c>
      <c r="B25" s="310" t="str">
        <f>IF(ISBLANK('Tabulation of Bids'!B24),"",'Tabulation of Bids'!B24)</f>
        <v>Hand Holes to be Adjusted</v>
      </c>
      <c r="C25" s="307">
        <f>IF('Tabulation of Bids'!D24=0,"",'Tabulation of Bids'!D24)</f>
        <v>3</v>
      </c>
      <c r="D25" s="311" t="str">
        <f>IF(ISBLANK('Tabulation of Bids'!C24),"",'Tabulation of Bids'!C24)</f>
        <v>Each</v>
      </c>
      <c r="E25" s="267">
        <f t="shared" si="5"/>
        <v>4800</v>
      </c>
      <c r="F25" s="268" t="str">
        <f t="shared" si="6"/>
        <v/>
      </c>
      <c r="G25" s="296">
        <f t="shared" si="1"/>
        <v>3</v>
      </c>
      <c r="H25" s="167"/>
      <c r="I25" s="136" t="str">
        <f t="shared" si="7"/>
        <v/>
      </c>
      <c r="J25" s="134">
        <f>IF(ISBLANK('Tabulation of Bids'!G24),"",'Tabulation of Bids'!G24)</f>
        <v>1600</v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>
        <f>IF(ISBLANK('Tabulation of Bids'!A25),"",'Tabulation of Bids'!A25)</f>
        <v>20</v>
      </c>
      <c r="B26" s="310" t="str">
        <f>IF(ISBLANK('Tabulation of Bids'!B25),"",'Tabulation of Bids'!B25)</f>
        <v>Sanitary Riser/Valve Boxes to be Adjusted</v>
      </c>
      <c r="C26" s="307">
        <f>IF('Tabulation of Bids'!D25=0,"",'Tabulation of Bids'!D25)</f>
        <v>6</v>
      </c>
      <c r="D26" s="311" t="str">
        <f>IF(ISBLANK('Tabulation of Bids'!C25),"",'Tabulation of Bids'!C25)</f>
        <v>Each</v>
      </c>
      <c r="E26" s="267">
        <f t="shared" si="5"/>
        <v>2100</v>
      </c>
      <c r="F26" s="268" t="str">
        <f t="shared" si="6"/>
        <v/>
      </c>
      <c r="G26" s="296">
        <f t="shared" si="1"/>
        <v>6</v>
      </c>
      <c r="H26" s="167"/>
      <c r="I26" s="136" t="str">
        <f t="shared" si="7"/>
        <v/>
      </c>
      <c r="J26" s="134">
        <f>IF(ISBLANK('Tabulation of Bids'!G25),"",'Tabulation of Bids'!G25)</f>
        <v>350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>
        <f>IF(ISBLANK('Tabulation of Bids'!A26),"",'Tabulation of Bids'!A26)</f>
        <v>21</v>
      </c>
      <c r="B27" s="310" t="str">
        <f>IF(ISBLANK('Tabulation of Bids'!B26),"",'Tabulation of Bids'!B26)</f>
        <v>Manholes to be Adjusted</v>
      </c>
      <c r="C27" s="307">
        <f>IF('Tabulation of Bids'!D26=0,"",'Tabulation of Bids'!D26)</f>
        <v>65</v>
      </c>
      <c r="D27" s="311" t="str">
        <f>IF(ISBLANK('Tabulation of Bids'!C26),"",'Tabulation of Bids'!C26)</f>
        <v>Each</v>
      </c>
      <c r="E27" s="267">
        <f t="shared" si="5"/>
        <v>58500</v>
      </c>
      <c r="F27" s="268" t="str">
        <f t="shared" si="6"/>
        <v/>
      </c>
      <c r="G27" s="296">
        <f t="shared" si="1"/>
        <v>65</v>
      </c>
      <c r="H27" s="167"/>
      <c r="I27" s="136" t="str">
        <f t="shared" si="7"/>
        <v/>
      </c>
      <c r="J27" s="134">
        <f>IF(ISBLANK('Tabulation of Bids'!G26),"",'Tabulation of Bids'!G26)</f>
        <v>900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>
        <f>IF(ISBLANK('Tabulation of Bids'!A27),"",'Tabulation of Bids'!A27)</f>
        <v>22</v>
      </c>
      <c r="B28" s="310" t="str">
        <f>IF(ISBLANK('Tabulation of Bids'!B27),"",'Tabulation of Bids'!B27)</f>
        <v>Manholes to be Adjusted (AT&amp;T)</v>
      </c>
      <c r="C28" s="307">
        <f>IF('Tabulation of Bids'!D27=0,"",'Tabulation of Bids'!D27)</f>
        <v>11</v>
      </c>
      <c r="D28" s="311" t="str">
        <f>IF(ISBLANK('Tabulation of Bids'!C27),"",'Tabulation of Bids'!C27)</f>
        <v>Each</v>
      </c>
      <c r="E28" s="267">
        <f t="shared" si="5"/>
        <v>17600</v>
      </c>
      <c r="F28" s="268" t="str">
        <f t="shared" si="6"/>
        <v/>
      </c>
      <c r="G28" s="296">
        <f t="shared" si="1"/>
        <v>11</v>
      </c>
      <c r="H28" s="167"/>
      <c r="I28" s="136" t="str">
        <f t="shared" si="7"/>
        <v/>
      </c>
      <c r="J28" s="134">
        <f>IF(ISBLANK('Tabulation of Bids'!G27),"",'Tabulation of Bids'!G27)</f>
        <v>1600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>
        <f>IF(ISBLANK('Tabulation of Bids'!A28),"",'Tabulation of Bids'!A28)</f>
        <v>23</v>
      </c>
      <c r="B29" s="310" t="str">
        <f>IF(ISBLANK('Tabulation of Bids'!B28),"",'Tabulation of Bids'!B28)</f>
        <v>Manholes to be Reconstructed</v>
      </c>
      <c r="C29" s="307">
        <f>IF('Tabulation of Bids'!D28=0,"",'Tabulation of Bids'!D28)</f>
        <v>1</v>
      </c>
      <c r="D29" s="311" t="str">
        <f>IF(ISBLANK('Tabulation of Bids'!C28),"",'Tabulation of Bids'!C28)</f>
        <v>Each</v>
      </c>
      <c r="E29" s="267">
        <f t="shared" si="5"/>
        <v>3000</v>
      </c>
      <c r="F29" s="268" t="str">
        <f t="shared" si="6"/>
        <v/>
      </c>
      <c r="G29" s="296">
        <f t="shared" si="1"/>
        <v>1</v>
      </c>
      <c r="H29" s="167"/>
      <c r="I29" s="136" t="str">
        <f t="shared" si="7"/>
        <v/>
      </c>
      <c r="J29" s="134">
        <f>IF(ISBLANK('Tabulation of Bids'!G28),"",'Tabulation of Bids'!G28)</f>
        <v>3000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>
        <f>IF(ISBLANK('Tabulation of Bids'!A29),"",'Tabulation of Bids'!A29)</f>
        <v>24</v>
      </c>
      <c r="B30" s="313" t="str">
        <f>IF(ISBLANK('Tabulation of Bids'!B29),"",'Tabulation of Bids'!B29)</f>
        <v>Inlets to be Adjusted</v>
      </c>
      <c r="C30" s="307">
        <f>IF('Tabulation of Bids'!D29=0,"",'Tabulation of Bids'!D29)</f>
        <v>16</v>
      </c>
      <c r="D30" s="314" t="str">
        <f>IF(ISBLANK('Tabulation of Bids'!C29),"",'Tabulation of Bids'!C29)</f>
        <v>Each</v>
      </c>
      <c r="E30" s="269">
        <f t="shared" si="5"/>
        <v>12800.96</v>
      </c>
      <c r="F30" s="270" t="str">
        <f t="shared" si="6"/>
        <v/>
      </c>
      <c r="G30" s="296">
        <f t="shared" si="1"/>
        <v>16</v>
      </c>
      <c r="H30" s="167"/>
      <c r="I30" s="136" t="str">
        <f t="shared" si="7"/>
        <v/>
      </c>
      <c r="J30" s="134">
        <f>IF(ISBLANK('Tabulation of Bids'!G29),"",'Tabulation of Bids'!G29)</f>
        <v>800.06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Sub Total</v>
      </c>
      <c r="B31" s="45"/>
      <c r="C31" s="46"/>
      <c r="D31" s="36"/>
      <c r="E31" s="236">
        <f>SUM(E7:E30)</f>
        <v>1914758.43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1" t="str">
        <f>IF(A104="",IF(ISNUMBER(J86),"ENGINEER'S PAYMENT ESTIMATE","ENGINEER'S FINAL PAYMENT ESTIMATE"),A98)</f>
        <v>ENGINEER'S FINAL PAYMENT ESTIMATE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Rock Road Companies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Rockford, IL Bid Bond</v>
      </c>
      <c r="C52" s="12"/>
      <c r="D52" s="12"/>
      <c r="E52" s="12"/>
      <c r="F52" s="12"/>
      <c r="G52" s="12"/>
      <c r="H52" s="14"/>
      <c r="I52" s="380"/>
      <c r="J52" s="380"/>
      <c r="K52" s="380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>
        <f>IF(ISBLANK('Tabulation of Bids'!A32),"",'Tabulation of Bids'!A32)</f>
        <v>25</v>
      </c>
      <c r="B55" s="316" t="str">
        <f>IF(ISBLANK('Tabulation of Bids'!B32),"",'Tabulation of Bids'!B32)</f>
        <v>Inlets to be Adjusted with New Frame and Grate</v>
      </c>
      <c r="C55" s="307">
        <f>IF('Tabulation of Bids'!D32=0,"",'Tabulation of Bids'!D32)</f>
        <v>7</v>
      </c>
      <c r="D55" s="308" t="str">
        <f>IF(ISBLANK('Tabulation of Bids'!C32),"",'Tabulation of Bids'!C32)</f>
        <v>Each</v>
      </c>
      <c r="E55" s="263">
        <f>IF(J55 = "","",J55*C55)</f>
        <v>11200.42</v>
      </c>
      <c r="F55" s="264" t="str">
        <f>IF((H55&gt;C55),H55-C55,"")</f>
        <v/>
      </c>
      <c r="G55" s="296">
        <f>IF(K97="BLR 6303",IF(C55&gt;H55,C55-H55,""),"")</f>
        <v>7</v>
      </c>
      <c r="H55" s="167"/>
      <c r="I55" s="136" t="str">
        <f t="shared" ref="I55:I78" si="9">IF(ISBLANK(H55),"",D55)</f>
        <v/>
      </c>
      <c r="J55" s="134">
        <f>IF(ISBLANK('Tabulation of Bids'!G32),"",'Tabulation of Bids'!G32)</f>
        <v>1600.06</v>
      </c>
      <c r="K55" s="134" t="str">
        <f t="shared" ref="K55:K78" si="10">IF(ISBLANK(H55),"",H55*J55)</f>
        <v/>
      </c>
    </row>
    <row r="56" spans="1:11" ht="20.25" customHeight="1" x14ac:dyDescent="0.2">
      <c r="A56" s="317">
        <f>IF(ISBLANK('Tabulation of Bids'!A33),"",'Tabulation of Bids'!A33)</f>
        <v>26</v>
      </c>
      <c r="B56" s="318" t="str">
        <f>IF(ISBLANK('Tabulation of Bids'!B33),"",'Tabulation of Bids'!B33)</f>
        <v>Inlets to be Reconstructed</v>
      </c>
      <c r="C56" s="307">
        <f>IF('Tabulation of Bids'!D33=0,"",'Tabulation of Bids'!D33)</f>
        <v>1</v>
      </c>
      <c r="D56" s="311" t="str">
        <f>IF(ISBLANK('Tabulation of Bids'!C33),"",'Tabulation of Bids'!C33)</f>
        <v>Each</v>
      </c>
      <c r="E56" s="134">
        <f t="shared" ref="E56:E78" si="11">IF(J56 = "","",J56*C56)</f>
        <v>3000.06</v>
      </c>
      <c r="F56" s="135" t="str">
        <f t="shared" ref="F56:F78" si="12">IF((H56&gt;C56),H56-C56,"")</f>
        <v/>
      </c>
      <c r="G56" s="296">
        <f t="shared" ref="G56:G78" si="13">IF($K$97="BLR 6303",IF(C56&gt;H56,C56-H56,""),"")</f>
        <v>1</v>
      </c>
      <c r="H56" s="167"/>
      <c r="I56" s="136" t="str">
        <f t="shared" si="9"/>
        <v/>
      </c>
      <c r="J56" s="134">
        <f>IF(ISBLANK('Tabulation of Bids'!G33),"",'Tabulation of Bids'!G33)</f>
        <v>3000.06</v>
      </c>
      <c r="K56" s="134" t="str">
        <f t="shared" si="10"/>
        <v/>
      </c>
    </row>
    <row r="57" spans="1:11" ht="20.25" customHeight="1" x14ac:dyDescent="0.2">
      <c r="A57" s="317">
        <f>IF(ISBLANK('Tabulation of Bids'!A34),"",'Tabulation of Bids'!A34)</f>
        <v>27</v>
      </c>
      <c r="B57" s="318" t="str">
        <f>IF(ISBLANK('Tabulation of Bids'!B34),"",'Tabulation of Bids'!B34)</f>
        <v>Inlets to be Reconstructed with New Frame and Grate</v>
      </c>
      <c r="C57" s="307">
        <f>IF('Tabulation of Bids'!D34=0,"",'Tabulation of Bids'!D34)</f>
        <v>1</v>
      </c>
      <c r="D57" s="311" t="str">
        <f>IF(ISBLANK('Tabulation of Bids'!C34),"",'Tabulation of Bids'!C34)</f>
        <v>Each</v>
      </c>
      <c r="E57" s="134">
        <f t="shared" si="11"/>
        <v>4000.06</v>
      </c>
      <c r="F57" s="135" t="str">
        <f t="shared" si="12"/>
        <v/>
      </c>
      <c r="G57" s="296">
        <f t="shared" si="13"/>
        <v>1</v>
      </c>
      <c r="H57" s="167"/>
      <c r="I57" s="136" t="str">
        <f t="shared" si="9"/>
        <v/>
      </c>
      <c r="J57" s="134">
        <f>IF(ISBLANK('Tabulation of Bids'!G34),"",'Tabulation of Bids'!G34)</f>
        <v>4000.06</v>
      </c>
      <c r="K57" s="134" t="str">
        <f t="shared" si="10"/>
        <v/>
      </c>
    </row>
    <row r="58" spans="1:11" ht="20.25" customHeight="1" x14ac:dyDescent="0.2">
      <c r="A58" s="317">
        <f>IF(ISBLANK('Tabulation of Bids'!A35),"",'Tabulation of Bids'!A35)</f>
        <v>28</v>
      </c>
      <c r="B58" s="318" t="str">
        <f>IF(ISBLANK('Tabulation of Bids'!B35),"",'Tabulation of Bids'!B35)</f>
        <v>Inlet Specials to be Repaired</v>
      </c>
      <c r="C58" s="307">
        <f>IF('Tabulation of Bids'!D35=0,"",'Tabulation of Bids'!D35)</f>
        <v>1</v>
      </c>
      <c r="D58" s="311" t="str">
        <f>IF(ISBLANK('Tabulation of Bids'!C35),"",'Tabulation of Bids'!C35)</f>
        <v>Each</v>
      </c>
      <c r="E58" s="134">
        <f t="shared" si="11"/>
        <v>2500.06</v>
      </c>
      <c r="F58" s="135" t="str">
        <f t="shared" si="12"/>
        <v/>
      </c>
      <c r="G58" s="296">
        <f t="shared" si="13"/>
        <v>1</v>
      </c>
      <c r="H58" s="167"/>
      <c r="I58" s="136" t="str">
        <f t="shared" si="9"/>
        <v/>
      </c>
      <c r="J58" s="134">
        <f>IF(ISBLANK('Tabulation of Bids'!G35),"",'Tabulation of Bids'!G35)</f>
        <v>2500.06</v>
      </c>
      <c r="K58" s="134" t="str">
        <f t="shared" si="10"/>
        <v/>
      </c>
    </row>
    <row r="59" spans="1:11" ht="20.25" customHeight="1" x14ac:dyDescent="0.2">
      <c r="A59" s="317">
        <f>IF(ISBLANK('Tabulation of Bids'!A36),"",'Tabulation of Bids'!A36)</f>
        <v>29</v>
      </c>
      <c r="B59" s="318" t="str">
        <f>IF(ISBLANK('Tabulation of Bids'!B36),"",'Tabulation of Bids'!B36)</f>
        <v>Combination Concrete Curb and Gutter, Type M-6.12</v>
      </c>
      <c r="C59" s="307">
        <f>IF('Tabulation of Bids'!D36=0,"",'Tabulation of Bids'!D36)</f>
        <v>30</v>
      </c>
      <c r="D59" s="311" t="str">
        <f>IF(ISBLANK('Tabulation of Bids'!C36),"",'Tabulation of Bids'!C36)</f>
        <v>L.F.</v>
      </c>
      <c r="E59" s="134">
        <f t="shared" si="11"/>
        <v>2700.3</v>
      </c>
      <c r="F59" s="135" t="str">
        <f t="shared" si="12"/>
        <v/>
      </c>
      <c r="G59" s="296">
        <f t="shared" si="13"/>
        <v>30</v>
      </c>
      <c r="H59" s="167"/>
      <c r="I59" s="136" t="str">
        <f t="shared" si="9"/>
        <v/>
      </c>
      <c r="J59" s="134">
        <f>IF(ISBLANK('Tabulation of Bids'!G36),"",'Tabulation of Bids'!G36)</f>
        <v>90.01</v>
      </c>
      <c r="K59" s="134" t="str">
        <f t="shared" si="10"/>
        <v/>
      </c>
    </row>
    <row r="60" spans="1:11" ht="20.25" customHeight="1" x14ac:dyDescent="0.2">
      <c r="A60" s="317">
        <f>IF(ISBLANK('Tabulation of Bids'!A37),"",'Tabulation of Bids'!A37)</f>
        <v>30</v>
      </c>
      <c r="B60" s="318" t="str">
        <f>IF(ISBLANK('Tabulation of Bids'!B37),"",'Tabulation of Bids'!B37)</f>
        <v>Combination Concrete Curb and Gutter, Type M-6.18 (Modified)</v>
      </c>
      <c r="C60" s="307">
        <f>IF('Tabulation of Bids'!D37=0,"",'Tabulation of Bids'!D37)</f>
        <v>2400</v>
      </c>
      <c r="D60" s="311" t="str">
        <f>IF(ISBLANK('Tabulation of Bids'!C37),"",'Tabulation of Bids'!C37)</f>
        <v>L.F.</v>
      </c>
      <c r="E60" s="134">
        <f t="shared" si="11"/>
        <v>132024</v>
      </c>
      <c r="F60" s="135" t="str">
        <f t="shared" si="12"/>
        <v/>
      </c>
      <c r="G60" s="296">
        <f t="shared" si="13"/>
        <v>2400</v>
      </c>
      <c r="H60" s="167"/>
      <c r="I60" s="136" t="str">
        <f t="shared" si="9"/>
        <v/>
      </c>
      <c r="J60" s="134">
        <f>IF(ISBLANK('Tabulation of Bids'!G37),"",'Tabulation of Bids'!G37)</f>
        <v>55.01</v>
      </c>
      <c r="K60" s="134" t="str">
        <f t="shared" si="10"/>
        <v/>
      </c>
    </row>
    <row r="61" spans="1:11" ht="20.25" customHeight="1" x14ac:dyDescent="0.2">
      <c r="A61" s="317">
        <f>IF(ISBLANK('Tabulation of Bids'!A38),"",'Tabulation of Bids'!A38)</f>
        <v>31</v>
      </c>
      <c r="B61" s="318" t="str">
        <f>IF(ISBLANK('Tabulation of Bids'!B38),"",'Tabulation of Bids'!B38)</f>
        <v>Traffic Control and Protection</v>
      </c>
      <c r="C61" s="307">
        <f>IF('Tabulation of Bids'!D38=0,"",'Tabulation of Bids'!D38)</f>
        <v>1</v>
      </c>
      <c r="D61" s="311" t="str">
        <f>IF(ISBLANK('Tabulation of Bids'!C38),"",'Tabulation of Bids'!C38)</f>
        <v>Lsum</v>
      </c>
      <c r="E61" s="134">
        <f t="shared" si="11"/>
        <v>141404.42000000001</v>
      </c>
      <c r="F61" s="135" t="str">
        <f t="shared" si="12"/>
        <v/>
      </c>
      <c r="G61" s="296">
        <f t="shared" si="13"/>
        <v>1</v>
      </c>
      <c r="H61" s="167"/>
      <c r="I61" s="136" t="str">
        <f t="shared" si="9"/>
        <v/>
      </c>
      <c r="J61" s="134">
        <f>IF(ISBLANK('Tabulation of Bids'!G38),"",'Tabulation of Bids'!G38)</f>
        <v>141404.42000000001</v>
      </c>
      <c r="K61" s="134" t="str">
        <f t="shared" si="10"/>
        <v/>
      </c>
    </row>
    <row r="62" spans="1:11" ht="20.25" customHeight="1" x14ac:dyDescent="0.2">
      <c r="A62" s="317">
        <f>IF(ISBLANK('Tabulation of Bids'!A39),"",'Tabulation of Bids'!A39)</f>
        <v>32</v>
      </c>
      <c r="B62" s="318" t="str">
        <f>IF(ISBLANK('Tabulation of Bids'!B39),"",'Tabulation of Bids'!B39)</f>
        <v>Thermoplastic Pavement Markings, 4"</v>
      </c>
      <c r="C62" s="307">
        <f>IF('Tabulation of Bids'!D39=0,"",'Tabulation of Bids'!D39)</f>
        <v>21506</v>
      </c>
      <c r="D62" s="311" t="str">
        <f>IF(ISBLANK('Tabulation of Bids'!C39),"",'Tabulation of Bids'!C39)</f>
        <v>L.F.</v>
      </c>
      <c r="E62" s="134">
        <f t="shared" si="11"/>
        <v>13978.9</v>
      </c>
      <c r="F62" s="135" t="str">
        <f t="shared" si="12"/>
        <v/>
      </c>
      <c r="G62" s="296">
        <f t="shared" si="13"/>
        <v>21506</v>
      </c>
      <c r="H62" s="167"/>
      <c r="I62" s="136" t="str">
        <f t="shared" si="9"/>
        <v/>
      </c>
      <c r="J62" s="134">
        <f>IF(ISBLANK('Tabulation of Bids'!G39),"",'Tabulation of Bids'!G39)</f>
        <v>0.65</v>
      </c>
      <c r="K62" s="134" t="str">
        <f t="shared" si="10"/>
        <v/>
      </c>
    </row>
    <row r="63" spans="1:11" ht="20.25" customHeight="1" x14ac:dyDescent="0.2">
      <c r="A63" s="317">
        <f>IF(ISBLANK('Tabulation of Bids'!A40),"",'Tabulation of Bids'!A40)</f>
        <v>33</v>
      </c>
      <c r="B63" s="318" t="str">
        <f>IF(ISBLANK('Tabulation of Bids'!B40),"",'Tabulation of Bids'!B40)</f>
        <v>Thermoplastic Pavement Markings, 6"</v>
      </c>
      <c r="C63" s="307">
        <f>IF('Tabulation of Bids'!D40=0,"",'Tabulation of Bids'!D40)</f>
        <v>2460</v>
      </c>
      <c r="D63" s="311" t="str">
        <f>IF(ISBLANK('Tabulation of Bids'!C40),"",'Tabulation of Bids'!C40)</f>
        <v>L.F.</v>
      </c>
      <c r="E63" s="134">
        <f t="shared" si="11"/>
        <v>2460</v>
      </c>
      <c r="F63" s="135" t="str">
        <f t="shared" si="12"/>
        <v/>
      </c>
      <c r="G63" s="296">
        <f t="shared" si="13"/>
        <v>2460</v>
      </c>
      <c r="H63" s="167"/>
      <c r="I63" s="136" t="str">
        <f t="shared" si="9"/>
        <v/>
      </c>
      <c r="J63" s="134">
        <f>IF(ISBLANK('Tabulation of Bids'!G40),"",'Tabulation of Bids'!G40)</f>
        <v>1</v>
      </c>
      <c r="K63" s="134" t="str">
        <f t="shared" si="10"/>
        <v/>
      </c>
    </row>
    <row r="64" spans="1:11" ht="20.25" customHeight="1" x14ac:dyDescent="0.2">
      <c r="A64" s="317">
        <f>IF(ISBLANK('Tabulation of Bids'!A41),"",'Tabulation of Bids'!A41)</f>
        <v>34</v>
      </c>
      <c r="B64" s="318" t="str">
        <f>IF(ISBLANK('Tabulation of Bids'!B41),"",'Tabulation of Bids'!B41)</f>
        <v>Thermoplastic Pavement Markings, 12"</v>
      </c>
      <c r="C64" s="307">
        <f>IF('Tabulation of Bids'!D41=0,"",'Tabulation of Bids'!D41)</f>
        <v>562</v>
      </c>
      <c r="D64" s="311" t="str">
        <f>IF(ISBLANK('Tabulation of Bids'!C41),"",'Tabulation of Bids'!C41)</f>
        <v>L.F.</v>
      </c>
      <c r="E64" s="134">
        <f t="shared" si="11"/>
        <v>1124</v>
      </c>
      <c r="F64" s="135" t="str">
        <f t="shared" si="12"/>
        <v/>
      </c>
      <c r="G64" s="296">
        <f t="shared" si="13"/>
        <v>562</v>
      </c>
      <c r="H64" s="167"/>
      <c r="I64" s="136" t="str">
        <f t="shared" si="9"/>
        <v/>
      </c>
      <c r="J64" s="134">
        <f>IF(ISBLANK('Tabulation of Bids'!G41),"",'Tabulation of Bids'!G41)</f>
        <v>2</v>
      </c>
      <c r="K64" s="134" t="str">
        <f t="shared" si="10"/>
        <v/>
      </c>
    </row>
    <row r="65" spans="1:11" ht="20.25" customHeight="1" x14ac:dyDescent="0.2">
      <c r="A65" s="317">
        <f>IF(ISBLANK('Tabulation of Bids'!A42),"",'Tabulation of Bids'!A42)</f>
        <v>35</v>
      </c>
      <c r="B65" s="318" t="str">
        <f>IF(ISBLANK('Tabulation of Bids'!B42),"",'Tabulation of Bids'!B42)</f>
        <v>Thermoplastic Pavement Markings, 24"</v>
      </c>
      <c r="C65" s="307">
        <f>IF('Tabulation of Bids'!D42=0,"",'Tabulation of Bids'!D42)</f>
        <v>448</v>
      </c>
      <c r="D65" s="311" t="str">
        <f>IF(ISBLANK('Tabulation of Bids'!C42),"",'Tabulation of Bids'!C42)</f>
        <v>L.F.</v>
      </c>
      <c r="E65" s="134">
        <f t="shared" si="11"/>
        <v>1792</v>
      </c>
      <c r="F65" s="135" t="str">
        <f t="shared" si="12"/>
        <v/>
      </c>
      <c r="G65" s="296">
        <f t="shared" si="13"/>
        <v>448</v>
      </c>
      <c r="H65" s="167"/>
      <c r="I65" s="136" t="str">
        <f t="shared" si="9"/>
        <v/>
      </c>
      <c r="J65" s="134">
        <f>IF(ISBLANK('Tabulation of Bids'!G42),"",'Tabulation of Bids'!G42)</f>
        <v>4</v>
      </c>
      <c r="K65" s="134" t="str">
        <f t="shared" si="10"/>
        <v/>
      </c>
    </row>
    <row r="66" spans="1:11" ht="20.25" customHeight="1" x14ac:dyDescent="0.2">
      <c r="A66" s="317">
        <f>IF(ISBLANK('Tabulation of Bids'!A43),"",'Tabulation of Bids'!A43)</f>
        <v>36</v>
      </c>
      <c r="B66" s="318" t="str">
        <f>IF(ISBLANK('Tabulation of Bids'!B43),"",'Tabulation of Bids'!B43)</f>
        <v>Thermoplastic Pavement Markings, Letters and Symbols</v>
      </c>
      <c r="C66" s="307">
        <f>IF('Tabulation of Bids'!D43=0,"",'Tabulation of Bids'!D43)</f>
        <v>1060</v>
      </c>
      <c r="D66" s="311" t="str">
        <f>IF(ISBLANK('Tabulation of Bids'!C43),"",'Tabulation of Bids'!C43)</f>
        <v>S.F.</v>
      </c>
      <c r="E66" s="134">
        <f t="shared" si="11"/>
        <v>4240</v>
      </c>
      <c r="F66" s="135" t="str">
        <f t="shared" si="12"/>
        <v/>
      </c>
      <c r="G66" s="296">
        <f t="shared" si="13"/>
        <v>1060</v>
      </c>
      <c r="H66" s="167"/>
      <c r="I66" s="136" t="str">
        <f t="shared" si="9"/>
        <v/>
      </c>
      <c r="J66" s="134">
        <f>IF(ISBLANK('Tabulation of Bids'!G43),"",'Tabulation of Bids'!G43)</f>
        <v>4</v>
      </c>
      <c r="K66" s="134" t="str">
        <f t="shared" si="10"/>
        <v/>
      </c>
    </row>
    <row r="67" spans="1:11" ht="20.25" customHeight="1" x14ac:dyDescent="0.2">
      <c r="A67" s="317">
        <f>IF(ISBLANK('Tabulation of Bids'!A44),"",'Tabulation of Bids'!A44)</f>
        <v>37</v>
      </c>
      <c r="B67" s="318" t="str">
        <f>IF(ISBLANK('Tabulation of Bids'!B44),"",'Tabulation of Bids'!B44)</f>
        <v>Detector Loops</v>
      </c>
      <c r="C67" s="307">
        <f>IF('Tabulation of Bids'!D44=0,"",'Tabulation of Bids'!D44)</f>
        <v>1300</v>
      </c>
      <c r="D67" s="311" t="str">
        <f>IF(ISBLANK('Tabulation of Bids'!C44),"",'Tabulation of Bids'!C44)</f>
        <v>L.F.</v>
      </c>
      <c r="E67" s="134">
        <f t="shared" si="11"/>
        <v>46800</v>
      </c>
      <c r="F67" s="135" t="str">
        <f t="shared" si="12"/>
        <v/>
      </c>
      <c r="G67" s="296">
        <f t="shared" si="13"/>
        <v>1300</v>
      </c>
      <c r="H67" s="167"/>
      <c r="I67" s="136" t="str">
        <f t="shared" si="9"/>
        <v/>
      </c>
      <c r="J67" s="134">
        <f>IF(ISBLANK('Tabulation of Bids'!G44),"",'Tabulation of Bids'!G44)</f>
        <v>36</v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2281982.65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9" t="str">
        <f>IF(A153="",IF(ISNUMBER(J135),"ENGINEER'S PAYMENT ESTIMATE","ENGINEER'S FINAL PAYMENT ESTIMATE"),A147)</f>
        <v>ENGINEER'S FINAL PAYMENT ESTIMATE</v>
      </c>
      <c r="B98" s="379"/>
      <c r="C98" s="379"/>
      <c r="D98" s="379"/>
      <c r="E98" s="379"/>
      <c r="F98" s="379"/>
      <c r="G98" s="379"/>
      <c r="H98" s="379"/>
      <c r="I98" s="379"/>
      <c r="J98" s="379"/>
      <c r="K98" s="379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Rock Road Companies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Rockford, IL Bid Bond</v>
      </c>
      <c r="C101" s="12"/>
      <c r="D101" s="12"/>
      <c r="E101" s="12"/>
      <c r="F101" s="12"/>
      <c r="G101" s="12"/>
      <c r="H101" s="14"/>
      <c r="I101" s="380"/>
      <c r="J101" s="380"/>
      <c r="K101" s="380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e">
        <f>IF(ISBLANK('Tabulation of Bids'!A60),"",'Tabulation of Bids'!A60)</f>
        <v>#VALUE!</v>
      </c>
      <c r="B106" s="310" t="str">
        <f>IF(ISBLANK('Tabulation of Bids'!B60),"",'Tabulation of Bids'!B60)</f>
        <v>As Read</v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e">
        <f>IF(ISBLANK('Tabulation of Bids'!A61),"",'Tabulation of Bids'!A61)</f>
        <v>#VALUE!</v>
      </c>
      <c r="B107" s="310" t="str">
        <f>IF(ISBLANK('Tabulation of Bids'!B61),"",'Tabulation of Bids'!B61)</f>
        <v>Local Business Adjustment</v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2281982.65</v>
      </c>
      <c r="F128" s="26"/>
      <c r="G128" s="36"/>
      <c r="H128" s="46"/>
      <c r="I128" s="36"/>
      <c r="J128" s="25"/>
      <c r="K128" s="25">
        <f>IF(ISNUMBER(E128),SUM(K7:K30)+SUM(K55:K78)+SUM(K104:K127),"")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9" t="str">
        <f>IF(A202="",IF(ISNUMBER(J184),"ENGINEER'S PAYMENT ESTIMATE","ENGINEER'S FINAL PAYMENT ESTIMATE"),A196)</f>
        <v>ENGINEER'S FINAL PAYMENT ESTIMATE</v>
      </c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Rock Road Companies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Rockford, IL Bid Bond</v>
      </c>
      <c r="C150" s="12"/>
      <c r="D150" s="12"/>
      <c r="E150" s="12"/>
      <c r="F150" s="12"/>
      <c r="G150" s="12"/>
      <c r="H150" s="14"/>
      <c r="I150" s="380"/>
      <c r="J150" s="380"/>
      <c r="K150" s="380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2281982.65</v>
      </c>
      <c r="F177" s="26"/>
      <c r="G177" s="36"/>
      <c r="H177" s="46"/>
      <c r="I177" s="36"/>
      <c r="J177" s="25"/>
      <c r="K177" s="25">
        <f>IF(ISNUMBER(E177),SUM(K7:K30)+SUM(K55:K78)+SUM(K104:K127)+SUM(K153:K176),"")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9" t="str">
        <f>IF(A251="",IF(ISNUMBER(J233),"ENGINEER'S PAYMENT ESTIMATE","ENGINEER'S FINAL PAYMENT ESTIMATE"),A245)</f>
        <v>ENGINEER'S FINAL PAYMENT ESTIMATE</v>
      </c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Rock Road Companies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Rockford, IL Bid Bond</v>
      </c>
      <c r="C199" s="12"/>
      <c r="D199" s="12"/>
      <c r="E199" s="12"/>
      <c r="F199" s="12"/>
      <c r="G199" s="12"/>
      <c r="H199" s="14"/>
      <c r="I199" s="380"/>
      <c r="J199" s="380"/>
      <c r="K199" s="380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SUM(E202:E225)+SUM(E153:E176)+SUM(E104:E127)+SUM(E55:E78)+SUM(E7:E30)</f>
        <v>2281982.65</v>
      </c>
      <c r="F226" s="26"/>
      <c r="G226" s="36"/>
      <c r="H226" s="46"/>
      <c r="I226" s="36"/>
      <c r="J226" s="25"/>
      <c r="K226" s="25">
        <f>IF(ISNUMBER(E226),SUM(K7:K30)+SUM(K55:K78)+SUM(K104:K127)+SUM(K153:K176)+SUM(K202:K225),"")</f>
        <v>0</v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9" t="str">
        <f>IF(A300="",IF(ISNUMBER(J282),"ENGINEER'S PAYMENT ESTIMATE","ENGINEER'S FINAL PAYMENT ESTIMATE"),A294)</f>
        <v>ENGINEER'S FINAL PAYMENT ESTIMATE</v>
      </c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Rock Road Companies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Rockford, IL Bid Bond</v>
      </c>
      <c r="C248" s="12"/>
      <c r="D248" s="12"/>
      <c r="E248" s="12"/>
      <c r="F248" s="12"/>
      <c r="G248" s="12"/>
      <c r="H248" s="14"/>
      <c r="I248" s="380"/>
      <c r="J248" s="380"/>
      <c r="K248" s="380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SUM(E251:E274)+SUM(E202:E225)+SUM(E153:E176)+SUM(E104:E127)+SUM(E55:E78)+SUM(E7:E30)</f>
        <v>2281982.65</v>
      </c>
      <c r="F275" s="26"/>
      <c r="G275" s="36"/>
      <c r="H275" s="46"/>
      <c r="I275" s="36"/>
      <c r="J275" s="25"/>
      <c r="K275" s="25">
        <f>IF(ISNUMBER(E275),SUM(K7:K30)+SUM(K55:K78)+SUM(K104:K127)+SUM(K153:K176)+SUM(K202:K225)+SUM(K251:K274),"")</f>
        <v>0</v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9" t="str">
        <f>IF(A349="",IF(ISNUMBER(J331),"ENGINEER'S PAYMENT ESTIMATE","ENGINEER'S FINAL PAYMENT ESTIMATE"),A343)</f>
        <v>ENGINEER'S FINAL PAYMENT ESTIMATE</v>
      </c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Rock Road Companies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Rockford, IL Bid Bond</v>
      </c>
      <c r="C297" s="12"/>
      <c r="D297" s="12"/>
      <c r="E297" s="12"/>
      <c r="F297" s="12"/>
      <c r="G297" s="12"/>
      <c r="H297" s="14"/>
      <c r="I297" s="380"/>
      <c r="J297" s="380"/>
      <c r="K297" s="380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SUM(E300:E323)+SUM(E251:E274)+SUM(E202:E225)+SUM(E153:E176)+SUM(E104:E127)+SUM(E55:E78)+SUM(E7:E30)</f>
        <v>2281982.65</v>
      </c>
      <c r="F324" s="26"/>
      <c r="G324" s="36"/>
      <c r="H324" s="46"/>
      <c r="I324" s="36"/>
      <c r="J324" s="25"/>
      <c r="K324" s="25">
        <f>IF(ISNUMBER(E324),SUM(K7:K30)+SUM(K55:K78)+SUM(K104:K127)+SUM(K153:K176)+SUM(K202:K225)+SUM(K251:K274)+SUM(K300:K323),"")</f>
        <v>0</v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9" t="str">
        <f>IF(A398="",IF(ISNUMBER(J380),"ENGINEER'S PAYMENT ESTIMATE","ENGINEER'S FINAL PAYMENT ESTIMATE"),A392)</f>
        <v>ENGINEER'S FINAL PAYMENT ESTIMATE</v>
      </c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Rock Road Companies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Rockford, IL Bid Bond</v>
      </c>
      <c r="C346" s="12"/>
      <c r="D346" s="12"/>
      <c r="E346" s="12"/>
      <c r="F346" s="12"/>
      <c r="G346" s="12"/>
      <c r="H346" s="14"/>
      <c r="I346" s="380"/>
      <c r="J346" s="380"/>
      <c r="K346" s="380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SUM(E349:E372)+SUM(E300:E323)+SUM(E251:E274)+SUM(E202:E225)+SUM(E153:E176)+SUM(E104:E127)+SUM(E55:E78)+SUM(E7:E30)</f>
        <v>2281982.65</v>
      </c>
      <c r="F373" s="26"/>
      <c r="G373" s="36"/>
      <c r="H373" s="46"/>
      <c r="I373" s="36"/>
      <c r="J373" s="25"/>
      <c r="K373" s="25">
        <f>IF(ISNUMBER(E373),SUM(K7:K30)+SUM(K55:K78)+SUM(K104:K127)+SUM(K153:K176)+SUM(K202:K225)+SUM(K251:K274)+SUM(K300:K323)+SUM(K349:K372),"")</f>
        <v>0</v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9" t="str">
        <f>IF(A447="",IF(ISNUMBER(J429),"ENGINEER'S PAYMENT ESTIMATE","ENGINEER'S FINAL PAYMENT ESTIMATE"),A441)</f>
        <v>ENGINEER'S FINAL PAYMENT ESTIMATE</v>
      </c>
      <c r="B392" s="379"/>
      <c r="C392" s="379"/>
      <c r="D392" s="379"/>
      <c r="E392" s="379"/>
      <c r="F392" s="379"/>
      <c r="G392" s="379"/>
      <c r="H392" s="379"/>
      <c r="I392" s="379"/>
      <c r="J392" s="379"/>
      <c r="K392" s="379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Rock Road Companies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Rockford, IL Bid Bond</v>
      </c>
      <c r="C395" s="12"/>
      <c r="D395" s="12"/>
      <c r="E395" s="12"/>
      <c r="F395" s="12"/>
      <c r="G395" s="12"/>
      <c r="H395" s="14"/>
      <c r="I395" s="380"/>
      <c r="J395" s="380"/>
      <c r="K395" s="380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SUM(E398:E421)+SUM(E349:E372)+SUM(E300:E323)+SUM(E251:E274)+SUM(E202:E225)+SUM(E153:E176)+SUM(E104:E127)+SUM(E55:E78)+SUM(E7:E30)</f>
        <v>2281982.65</v>
      </c>
      <c r="F422" s="26"/>
      <c r="G422" s="36"/>
      <c r="H422" s="46"/>
      <c r="I422" s="36"/>
      <c r="J422" s="25"/>
      <c r="K422" s="25">
        <f>IF(ISNUMBER(E422),SUM(K7:K30)+SUM(K55:K78)+SUM(K104:K127)+SUM(K153:K176)+SUM(K202:K225)+SUM(K251:K274)+SUM(K300:K323)+SUM(K349:K372)+SUM(K398:K421)+SUM(K447:K470)+SUM(K398:K421),"")</f>
        <v>0</v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9" t="str">
        <f>IF(A496="",IF(ISNUMBER(J478),"ENGINEER'S PAYMENT ESTIMATE","ENGINEER'S FINAL PAYMENT ESTIMATE"),A490)</f>
        <v>ENGINEER'S FINAL PAYMENT ESTIMATE</v>
      </c>
      <c r="B441" s="379"/>
      <c r="C441" s="379"/>
      <c r="D441" s="379"/>
      <c r="E441" s="379"/>
      <c r="F441" s="379"/>
      <c r="G441" s="379"/>
      <c r="H441" s="379"/>
      <c r="I441" s="379"/>
      <c r="J441" s="379"/>
      <c r="K441" s="379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Rock Road Companies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Rockford, IL Bid Bond</v>
      </c>
      <c r="C444" s="12"/>
      <c r="D444" s="12"/>
      <c r="E444" s="12"/>
      <c r="F444" s="12"/>
      <c r="G444" s="12"/>
      <c r="H444" s="14"/>
      <c r="I444" s="380"/>
      <c r="J444" s="380"/>
      <c r="K444" s="380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SUM(E447:E470)+SUM(E398:E421)+SUM(E349:E372)+SUM(E300:E323)+SUM(E251:E274)+SUM(E202:E225)+SUM(E153:E176)+SUM(E104:E127)+SUM(E55:E78)+SUM(E7:E30)</f>
        <v>2281982.65</v>
      </c>
      <c r="F471" s="26"/>
      <c r="G471" s="36"/>
      <c r="H471" s="46"/>
      <c r="I471" s="36"/>
      <c r="J471" s="25"/>
      <c r="K471" s="25">
        <f>IF(ISNUMBER(E471),SUM(K7:K30)+SUM(K55:K78)+SUM(K104:K127)+SUM(K153:K176)+SUM(K202:K225)+SUM(K251:K274)+SUM(K300:K323)+SUM(K349:K372)+SUM(K398:K421)+SUM(K447:K470),"")</f>
        <v>0</v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9" t="str">
        <f>IF(A545="",IF(ISNUMBER(J527),"ENGINEER'S PAYMENT ESTIMATE","ENGINEER'S FINAL PAYMENT ESTIMATE"),A539)</f>
        <v>ENGINEER'S FINAL PAYMENT ESTIMATE</v>
      </c>
      <c r="B490" s="379"/>
      <c r="C490" s="379"/>
      <c r="D490" s="379"/>
      <c r="E490" s="379"/>
      <c r="F490" s="379"/>
      <c r="G490" s="379"/>
      <c r="H490" s="379"/>
      <c r="I490" s="379"/>
      <c r="J490" s="379"/>
      <c r="K490" s="379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Rock Road Companies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Rockford, IL Bid Bond</v>
      </c>
      <c r="C493" s="12"/>
      <c r="D493" s="12"/>
      <c r="E493" s="12"/>
      <c r="F493" s="12"/>
      <c r="G493" s="12"/>
      <c r="H493" s="14"/>
      <c r="I493" s="380"/>
      <c r="J493" s="380"/>
      <c r="K493" s="380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SUM(E496:E519)+SUM(E447:E470)+SUM(E398:E421)+SUM(E349:E372)+SUM(E300:E323)+SUM(E251:E274)+SUM(E202:E225)+SUM(E153:E176)+SUM(E104:E127)+SUM(E55:E78)+SUM(E7:E30)</f>
        <v>2281982.65</v>
      </c>
      <c r="F520" s="26"/>
      <c r="G520" s="36"/>
      <c r="H520" s="46"/>
      <c r="I520" s="36"/>
      <c r="J520" s="25"/>
      <c r="K520" s="25">
        <f>IF(ISNUMBER(E520),SUM(K7:K30)+SUM(K55:K78)+SUM(K104:K127)+SUM(K153:K176)+SUM(K202:K225)+SUM(K251:K274)+SUM(K300:K323)+SUM(K349:K372)+SUM(K398:K421)+SUM(K447:K470)+SUM(K496:K519),"")</f>
        <v>0</v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9" t="str">
        <f>IF(A594="",IF(ISNUMBER(J576),"ENGINEER'S PAYMENT ESTIMATE","ENGINEER'S FINAL PAYMENT ESTIMATE"),A588)</f>
        <v>ENGINEER'S FINAL PAYMENT ESTIMATE</v>
      </c>
      <c r="B539" s="379"/>
      <c r="C539" s="379"/>
      <c r="D539" s="379"/>
      <c r="E539" s="379"/>
      <c r="F539" s="379"/>
      <c r="G539" s="379"/>
      <c r="H539" s="379"/>
      <c r="I539" s="379"/>
      <c r="J539" s="379"/>
      <c r="K539" s="379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Rock Road Companies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Rockford, IL Bid Bond</v>
      </c>
      <c r="C542" s="12"/>
      <c r="D542" s="12"/>
      <c r="E542" s="12"/>
      <c r="F542" s="12"/>
      <c r="G542" s="12"/>
      <c r="H542" s="14"/>
      <c r="I542" s="380"/>
      <c r="J542" s="380"/>
      <c r="K542" s="380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SUM(E545:E568)+SUM(E496:E519)+SUM(E447:E470)+SUM(E398:E421)+SUM(E349:E372)+SUM(E300:E323)+SUM(E251:E274)+SUM(E202:E225)+SUM(E153:E176)+SUM(E104:E127)+SUM(E55:E78)+SUM(E7:E30)</f>
        <v>2281982.65</v>
      </c>
      <c r="F569" s="26"/>
      <c r="G569" s="36"/>
      <c r="H569" s="46"/>
      <c r="I569" s="36"/>
      <c r="J569" s="25"/>
      <c r="K569" s="25">
        <f>IF(ISNUMBER(E569),SUM(K7:K30)+SUM(K55:K78)+SUM(K104:K127)+SUM(K153:K176)+SUM(K202:K225)+SUM(K251:K274)+SUM(K300:K323)+SUM(K349:K372)+SUM(K398:K421)+SUM(K447:K470)+SUM(K496:K519)+SUM(K545:K568),"")</f>
        <v>0</v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9" t="str">
        <f>IF(A644="",IF(ISNUMBER(J625),"ENGINEER'S PAYMENT ESTIMATE","ENGINEER'S FINAL PAYMENT ESTIMATE"),A638)</f>
        <v>ENGINEER'S FINAL PAYMENT ESTIMATE</v>
      </c>
      <c r="B588" s="379"/>
      <c r="C588" s="379"/>
      <c r="D588" s="379"/>
      <c r="E588" s="379"/>
      <c r="F588" s="379"/>
      <c r="G588" s="379"/>
      <c r="H588" s="379"/>
      <c r="I588" s="379"/>
      <c r="J588" s="379"/>
      <c r="K588" s="379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Rock Road Companies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Rockford, IL Bid Bond</v>
      </c>
      <c r="C591" s="12"/>
      <c r="D591" s="12"/>
      <c r="E591" s="12"/>
      <c r="F591" s="12"/>
      <c r="G591" s="12"/>
      <c r="H591" s="14"/>
      <c r="I591" s="380"/>
      <c r="J591" s="380"/>
      <c r="K591" s="380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SUM(E594:E617)+SUM(E545:E568)+SUM(E496:E519)+SUM(E447:E470)+SUM(E398:E421)+SUM(E349:E372)+SUM(E300:E323)+SUM(E251:E274)+SUM(E202:E225)+SUM(E153:E176)+SUM(E104:E127)+SUM(E55:E78)+SUM(E7:E30)</f>
        <v>2281982.65</v>
      </c>
      <c r="F618" s="26"/>
      <c r="G618" s="36"/>
      <c r="H618" s="46"/>
      <c r="I618" s="36"/>
      <c r="J618" s="25"/>
      <c r="K618" s="25">
        <f>IF(ISNUMBER(E618),SUM(K7:K30)+SUM(K55:K78)+SUM(K104:K127)+SUM(K153:K176)+SUM(K202:K225)+SUM(K251:K274)+SUM(K300:K323)+SUM(K349:K372)+SUM(K398:K421)+SUM(K447:K470)+SUM(K496:K519)+SUM(K545:K568)+SUM(K594:K617),"")</f>
        <v>0</v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5"/>
      <c r="G5" s="375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5" t="s">
        <v>102</v>
      </c>
      <c r="G7" s="373"/>
    </row>
    <row r="8" spans="1:7" x14ac:dyDescent="0.2">
      <c r="A8" s="67" t="s">
        <v>49</v>
      </c>
      <c r="B8" s="67"/>
      <c r="C8" s="67"/>
      <c r="D8" s="67"/>
      <c r="E8" s="68" t="s">
        <v>50</v>
      </c>
      <c r="F8" s="375">
        <v>1</v>
      </c>
      <c r="G8" s="375"/>
    </row>
    <row r="9" spans="1:7" x14ac:dyDescent="0.2">
      <c r="A9" s="67"/>
      <c r="B9" s="67"/>
      <c r="C9" s="67"/>
      <c r="D9" s="67"/>
      <c r="E9" s="68" t="s">
        <v>25</v>
      </c>
      <c r="F9" s="384"/>
      <c r="G9" s="384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7" t="str">
        <f>'Tabulation of Bids'!G1</f>
        <v>Rock Road Companies</v>
      </c>
      <c r="G10" s="377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6" t="s">
        <v>96</v>
      </c>
      <c r="B57" s="387"/>
      <c r="C57" s="387"/>
      <c r="D57" s="388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9"/>
      <c r="B58" s="390"/>
      <c r="C58" s="390"/>
      <c r="D58" s="391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2"/>
      <c r="B67" s="86" t="s">
        <v>64</v>
      </c>
      <c r="C67" s="86"/>
      <c r="D67" s="86"/>
      <c r="E67" s="86"/>
      <c r="F67" s="86"/>
      <c r="G67" s="86"/>
    </row>
    <row r="68" spans="1:7" x14ac:dyDescent="0.2">
      <c r="A68" s="383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2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3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2"/>
      <c r="B73" s="86" t="s">
        <v>67</v>
      </c>
      <c r="C73" s="86"/>
      <c r="D73" s="86"/>
      <c r="E73" s="86"/>
      <c r="F73" s="86"/>
      <c r="G73" s="86"/>
    </row>
    <row r="74" spans="1:7" x14ac:dyDescent="0.2">
      <c r="A74" s="383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2025-10-08T19:20:36Z</cp:lastPrinted>
  <dcterms:created xsi:type="dcterms:W3CDTF">2000-03-30T15:03:44Z</dcterms:created>
  <dcterms:modified xsi:type="dcterms:W3CDTF">2025-11-21T19:55:28Z</dcterms:modified>
</cp:coreProperties>
</file>