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DDCBEAD0-A2DD-4EA2-81A7-B03CEC17187D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Prices'!$A$1:$F$210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H6" i="1" l="1"/>
  <c r="J6" i="1"/>
  <c r="L6" i="1"/>
  <c r="N6" i="1"/>
  <c r="P6" i="1"/>
  <c r="R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F1" i="16" l="1"/>
  <c r="A588" i="5" l="1"/>
  <c r="D612" i="5"/>
  <c r="C612" i="5"/>
  <c r="F612" i="5" s="1"/>
  <c r="C606" i="5"/>
  <c r="F606" i="5" s="1"/>
  <c r="B60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C533" i="3"/>
  <c r="B533" i="3"/>
  <c r="B531" i="3"/>
  <c r="E530" i="3"/>
  <c r="D530" i="3"/>
  <c r="F530" i="3" s="1"/>
  <c r="C530" i="3"/>
  <c r="E529" i="3"/>
  <c r="C528" i="3"/>
  <c r="B528" i="3"/>
  <c r="D430" i="3"/>
  <c r="C342" i="2"/>
  <c r="C341" i="2"/>
  <c r="C340" i="2"/>
  <c r="B340" i="2"/>
  <c r="D339" i="2"/>
  <c r="F339" i="2" s="1"/>
  <c r="B339" i="2"/>
  <c r="B338" i="2"/>
  <c r="D337" i="2"/>
  <c r="F337" i="2" s="1"/>
  <c r="C337" i="2"/>
  <c r="C335" i="2"/>
  <c r="B335" i="2"/>
  <c r="D334" i="2"/>
  <c r="F334" i="2" s="1"/>
  <c r="C334" i="2"/>
  <c r="D332" i="2"/>
  <c r="F332" i="2" s="1"/>
  <c r="C332" i="2"/>
  <c r="B332" i="2"/>
  <c r="D331" i="2"/>
  <c r="F331" i="2" s="1"/>
  <c r="C330" i="2"/>
  <c r="D329" i="2"/>
  <c r="F329" i="2" s="1"/>
  <c r="C329" i="2"/>
  <c r="B329" i="2"/>
  <c r="C324" i="2"/>
  <c r="C322" i="2"/>
  <c r="D287" i="2"/>
  <c r="F287" i="2" s="1"/>
  <c r="D280" i="2"/>
  <c r="F280" i="2" s="1"/>
  <c r="B245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C338" i="2" s="1"/>
  <c r="B339" i="1"/>
  <c r="B615" i="5" s="1"/>
  <c r="E338" i="1"/>
  <c r="D338" i="1"/>
  <c r="L338" i="1" s="1"/>
  <c r="C338" i="1"/>
  <c r="D614" i="5" s="1"/>
  <c r="B338" i="1"/>
  <c r="A338" i="1" s="1"/>
  <c r="A614" i="5" s="1"/>
  <c r="E337" i="1"/>
  <c r="D337" i="1"/>
  <c r="R337" i="1" s="1"/>
  <c r="C337" i="1"/>
  <c r="C534" i="3" s="1"/>
  <c r="B337" i="1"/>
  <c r="B534" i="3" s="1"/>
  <c r="E336" i="1"/>
  <c r="E533" i="3" s="1"/>
  <c r="D336" i="1"/>
  <c r="F336" i="1" s="1"/>
  <c r="C336" i="1"/>
  <c r="B336" i="1"/>
  <c r="A336" i="1" s="1"/>
  <c r="E335" i="1"/>
  <c r="E532" i="3" s="1"/>
  <c r="D335" i="1"/>
  <c r="P335" i="1" s="1"/>
  <c r="C335" i="1"/>
  <c r="C532" i="3" s="1"/>
  <c r="B335" i="1"/>
  <c r="B611" i="5" s="1"/>
  <c r="E334" i="1"/>
  <c r="E531" i="3" s="1"/>
  <c r="D334" i="1"/>
  <c r="H334" i="1" s="1"/>
  <c r="C334" i="1"/>
  <c r="C333" i="2" s="1"/>
  <c r="B334" i="1"/>
  <c r="B333" i="2" s="1"/>
  <c r="E333" i="1"/>
  <c r="D333" i="1"/>
  <c r="R333" i="1" s="1"/>
  <c r="C333" i="1"/>
  <c r="D609" i="5" s="1"/>
  <c r="B333" i="1"/>
  <c r="B609" i="5" s="1"/>
  <c r="E332" i="1"/>
  <c r="D332" i="1"/>
  <c r="J332" i="1" s="1"/>
  <c r="C332" i="1"/>
  <c r="C529" i="3" s="1"/>
  <c r="B332" i="1"/>
  <c r="A332" i="1" s="1"/>
  <c r="E331" i="1"/>
  <c r="E528" i="3" s="1"/>
  <c r="D331" i="1"/>
  <c r="R331" i="1" s="1"/>
  <c r="C331" i="1"/>
  <c r="D607" i="5" s="1"/>
  <c r="B331" i="1"/>
  <c r="A331" i="1" s="1"/>
  <c r="A330" i="2" s="1"/>
  <c r="E330" i="1"/>
  <c r="E527" i="3" s="1"/>
  <c r="D330" i="1"/>
  <c r="L330" i="1" s="1"/>
  <c r="C330" i="1"/>
  <c r="C527" i="3" s="1"/>
  <c r="B330" i="1"/>
  <c r="B527" i="3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A340" i="1"/>
  <c r="A339" i="1"/>
  <c r="J338" i="1"/>
  <c r="H338" i="1"/>
  <c r="F338" i="1"/>
  <c r="A337" i="1"/>
  <c r="L336" i="1"/>
  <c r="A335" i="1"/>
  <c r="A334" i="1"/>
  <c r="P333" i="1"/>
  <c r="A333" i="1"/>
  <c r="L332" i="1"/>
  <c r="P330" i="1"/>
  <c r="H330" i="1"/>
  <c r="F330" i="1"/>
  <c r="A330" i="1"/>
  <c r="J328" i="1"/>
  <c r="R325" i="1"/>
  <c r="P322" i="1"/>
  <c r="F322" i="1"/>
  <c r="P320" i="1"/>
  <c r="L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L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F315" i="1"/>
  <c r="R315" i="1"/>
  <c r="N313" i="1"/>
  <c r="F313" i="1"/>
  <c r="P312" i="1"/>
  <c r="N312" i="1"/>
  <c r="B291" i="1"/>
  <c r="B265" i="1"/>
  <c r="B239" i="1"/>
  <c r="B213" i="1"/>
  <c r="B187" i="1"/>
  <c r="F149" i="1" l="1"/>
  <c r="F150" i="1"/>
  <c r="F151" i="1"/>
  <c r="F157" i="1"/>
  <c r="F148" i="1"/>
  <c r="D176" i="2"/>
  <c r="F176" i="2" s="1"/>
  <c r="F153" i="1"/>
  <c r="D611" i="5"/>
  <c r="N314" i="1"/>
  <c r="F159" i="1"/>
  <c r="J320" i="1"/>
  <c r="P332" i="1"/>
  <c r="F340" i="1"/>
  <c r="B334" i="2"/>
  <c r="C339" i="2"/>
  <c r="B530" i="3"/>
  <c r="B612" i="5"/>
  <c r="B613" i="5"/>
  <c r="J334" i="1"/>
  <c r="D340" i="2"/>
  <c r="F340" i="2" s="1"/>
  <c r="D606" i="5"/>
  <c r="C613" i="5"/>
  <c r="F613" i="5" s="1"/>
  <c r="H324" i="1"/>
  <c r="L334" i="1"/>
  <c r="C531" i="3"/>
  <c r="B607" i="5"/>
  <c r="D613" i="5"/>
  <c r="P324" i="1"/>
  <c r="P334" i="1"/>
  <c r="B330" i="2"/>
  <c r="D335" i="2"/>
  <c r="F335" i="2" s="1"/>
  <c r="D531" i="3"/>
  <c r="F531" i="3" s="1"/>
  <c r="C607" i="5"/>
  <c r="B614" i="5"/>
  <c r="C614" i="5"/>
  <c r="F614" i="5" s="1"/>
  <c r="F145" i="1"/>
  <c r="B336" i="2"/>
  <c r="F312" i="1"/>
  <c r="F156" i="1"/>
  <c r="J326" i="1"/>
  <c r="R335" i="1"/>
  <c r="D330" i="2"/>
  <c r="F330" i="2" s="1"/>
  <c r="C336" i="2"/>
  <c r="B532" i="3"/>
  <c r="B608" i="5"/>
  <c r="D336" i="2"/>
  <c r="F336" i="2" s="1"/>
  <c r="C608" i="5"/>
  <c r="F608" i="5" s="1"/>
  <c r="H336" i="1"/>
  <c r="B331" i="2"/>
  <c r="D527" i="3"/>
  <c r="F527" i="3" s="1"/>
  <c r="D532" i="3"/>
  <c r="F532" i="3" s="1"/>
  <c r="D608" i="5"/>
  <c r="C615" i="5"/>
  <c r="J336" i="1"/>
  <c r="D274" i="2"/>
  <c r="F274" i="2" s="1"/>
  <c r="C331" i="2"/>
  <c r="B337" i="2"/>
  <c r="D615" i="5"/>
  <c r="C609" i="5"/>
  <c r="F609" i="5" s="1"/>
  <c r="C616" i="5"/>
  <c r="F616" i="5" s="1"/>
  <c r="D528" i="3"/>
  <c r="F528" i="3" s="1"/>
  <c r="D533" i="3"/>
  <c r="F533" i="3" s="1"/>
  <c r="B610" i="5"/>
  <c r="C610" i="5"/>
  <c r="F610" i="5" s="1"/>
  <c r="R314" i="1"/>
  <c r="F314" i="1"/>
  <c r="F158" i="1"/>
  <c r="B529" i="3"/>
  <c r="D610" i="5"/>
  <c r="C617" i="5"/>
  <c r="F617" i="5" s="1"/>
  <c r="D317" i="2"/>
  <c r="D338" i="2"/>
  <c r="F338" i="2" s="1"/>
  <c r="F332" i="1"/>
  <c r="D333" i="2"/>
  <c r="F333" i="2" s="1"/>
  <c r="D529" i="3"/>
  <c r="F529" i="3" s="1"/>
  <c r="D534" i="3"/>
  <c r="F534" i="3" s="1"/>
  <c r="C611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599" i="5"/>
  <c r="F607" i="5"/>
  <c r="F611" i="5"/>
  <c r="F615" i="5"/>
  <c r="F545" i="5"/>
  <c r="F549" i="5"/>
  <c r="F553" i="5"/>
  <c r="F561" i="5"/>
  <c r="F550" i="5"/>
  <c r="F554" i="5"/>
  <c r="F566" i="5"/>
  <c r="F451" i="5"/>
  <c r="F459" i="5"/>
  <c r="F463" i="5"/>
  <c r="F467" i="5"/>
  <c r="F448" i="5"/>
  <c r="F456" i="5"/>
  <c r="F460" i="5"/>
  <c r="F464" i="5"/>
  <c r="F468" i="5"/>
  <c r="F398" i="5"/>
  <c r="F406" i="5"/>
  <c r="F410" i="5"/>
  <c r="F414" i="5"/>
  <c r="F418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C316" i="2" l="1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 l="1"/>
  <c r="H121" i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R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8" i="2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B89" i="2" s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C98" i="2" s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78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19" i="5"/>
  <c r="B22" i="5"/>
  <c r="B28" i="5"/>
  <c r="B61" i="5"/>
  <c r="B70" i="5"/>
  <c r="B71" i="5"/>
  <c r="B110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77" i="5"/>
  <c r="D111" i="5"/>
  <c r="D114" i="5"/>
  <c r="D122" i="5"/>
  <c r="D126" i="5"/>
  <c r="A3" i="2"/>
  <c r="A2" i="2"/>
  <c r="C88" i="2"/>
  <c r="C79" i="2"/>
  <c r="C75" i="2"/>
  <c r="C67" i="2"/>
  <c r="C64" i="2"/>
  <c r="C53" i="2"/>
  <c r="C38" i="2"/>
  <c r="C20" i="2"/>
  <c r="C16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72" i="2"/>
  <c r="F72" i="2" s="1"/>
  <c r="D76" i="2"/>
  <c r="F76" i="2" s="1"/>
  <c r="D80" i="2"/>
  <c r="F80" i="2" s="1"/>
  <c r="D90" i="2"/>
  <c r="F90" i="2" s="1"/>
  <c r="D102" i="2"/>
  <c r="F102" i="2" s="1"/>
  <c r="B91" i="2"/>
  <c r="B87" i="2"/>
  <c r="B75" i="2"/>
  <c r="B63" i="2"/>
  <c r="B57" i="2"/>
  <c r="B48" i="2"/>
  <c r="B47" i="2"/>
  <c r="B37" i="2"/>
  <c r="B36" i="2"/>
  <c r="B26" i="2"/>
  <c r="B25" i="2"/>
  <c r="B20" i="2"/>
  <c r="B16" i="2"/>
  <c r="B14" i="2"/>
  <c r="R103" i="1"/>
  <c r="N103" i="1"/>
  <c r="L103" i="1"/>
  <c r="J103" i="1"/>
  <c r="H103" i="1"/>
  <c r="R99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P66" i="1"/>
  <c r="N66" i="1"/>
  <c r="R61" i="1"/>
  <c r="P61" i="1"/>
  <c r="N61" i="1"/>
  <c r="L61" i="1"/>
  <c r="J61" i="1"/>
  <c r="H61" i="1"/>
  <c r="F61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14" i="1"/>
  <c r="P9" i="1"/>
  <c r="N29" i="1"/>
  <c r="N14" i="1"/>
  <c r="N9" i="1"/>
  <c r="L14" i="1"/>
  <c r="L9" i="1"/>
  <c r="J25" i="1"/>
  <c r="J14" i="1"/>
  <c r="J9" i="1"/>
  <c r="B109" i="1"/>
  <c r="B83" i="1"/>
  <c r="B57" i="1"/>
  <c r="B31" i="1"/>
  <c r="F69" i="1" l="1"/>
  <c r="C92" i="2"/>
  <c r="D14" i="5"/>
  <c r="B24" i="5"/>
  <c r="B84" i="3"/>
  <c r="B13" i="2"/>
  <c r="B22" i="2"/>
  <c r="B104" i="2"/>
  <c r="D64" i="2"/>
  <c r="F64" i="2" s="1"/>
  <c r="J65" i="1"/>
  <c r="R96" i="1"/>
  <c r="B114" i="5"/>
  <c r="L65" i="1"/>
  <c r="N65" i="1"/>
  <c r="H65" i="1"/>
  <c r="B45" i="2"/>
  <c r="P65" i="1"/>
  <c r="D119" i="5"/>
  <c r="B19" i="3"/>
  <c r="C8" i="2"/>
  <c r="N17" i="1"/>
  <c r="H107" i="1"/>
  <c r="J107" i="1"/>
  <c r="C18" i="2"/>
  <c r="D74" i="5"/>
  <c r="L107" i="1"/>
  <c r="D30" i="5"/>
  <c r="C162" i="3"/>
  <c r="P53" i="1"/>
  <c r="N107" i="1"/>
  <c r="D20" i="5"/>
  <c r="P27" i="1"/>
  <c r="R53" i="1"/>
  <c r="R107" i="1"/>
  <c r="C50" i="2"/>
  <c r="B10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L33" i="1"/>
  <c r="F52" i="1"/>
  <c r="R67" i="1"/>
  <c r="J90" i="1"/>
  <c r="D43" i="2"/>
  <c r="F43" i="2" s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D7" i="2"/>
  <c r="F7" i="2" s="1"/>
  <c r="F9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C163" i="5"/>
  <c r="B153" i="5"/>
  <c r="F10" i="1"/>
  <c r="B158" i="3"/>
  <c r="B160" i="5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D26" i="2"/>
  <c r="F26" i="2" s="1"/>
  <c r="J27" i="1"/>
  <c r="R27" i="1"/>
  <c r="F26" i="1"/>
  <c r="C24" i="2"/>
  <c r="C35" i="3"/>
  <c r="R23" i="1"/>
  <c r="D24" i="5"/>
  <c r="C22" i="2"/>
  <c r="F22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P13" i="1"/>
  <c r="J13" i="1"/>
  <c r="D12" i="2"/>
  <c r="F12" i="2" s="1"/>
  <c r="N13" i="1"/>
  <c r="R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177" i="5" l="1"/>
  <c r="K177" i="5" s="1"/>
  <c r="E226" i="5"/>
  <c r="K226" i="5" s="1"/>
  <c r="E275" i="5"/>
  <c r="K275" i="5" s="1"/>
  <c r="E324" i="5"/>
  <c r="K324" i="5" s="1"/>
  <c r="E520" i="5"/>
  <c r="K520" i="5" s="1"/>
  <c r="E569" i="5"/>
  <c r="K569" i="5" s="1"/>
  <c r="E422" i="5"/>
  <c r="K422" i="5" s="1"/>
  <c r="E471" i="5"/>
  <c r="K471" i="5" s="1"/>
  <c r="E618" i="5"/>
  <c r="K618" i="5" s="1"/>
  <c r="E373" i="5"/>
  <c r="K373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385" i="5" l="1"/>
  <c r="K378" i="5"/>
  <c r="K380" i="5"/>
  <c r="K630" i="5"/>
  <c r="K623" i="5"/>
  <c r="K624" i="5" s="1"/>
  <c r="K625" i="5"/>
  <c r="K483" i="5"/>
  <c r="K478" i="5"/>
  <c r="K476" i="5"/>
  <c r="K434" i="5"/>
  <c r="K429" i="5"/>
  <c r="K427" i="5"/>
  <c r="K581" i="5"/>
  <c r="K576" i="5"/>
  <c r="K574" i="5"/>
  <c r="K575" i="5" s="1"/>
  <c r="K525" i="5"/>
  <c r="K532" i="5"/>
  <c r="K527" i="5"/>
  <c r="K336" i="5"/>
  <c r="K329" i="5"/>
  <c r="K331" i="5"/>
  <c r="K287" i="5"/>
  <c r="K280" i="5"/>
  <c r="K282" i="5"/>
  <c r="K238" i="5"/>
  <c r="K231" i="5"/>
  <c r="K233" i="5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582" i="5" s="1"/>
  <c r="K626" i="5"/>
  <c r="K631" i="5" s="1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A138" i="1"/>
  <c r="A252" i="5"/>
  <c r="A226" i="5" s="1"/>
  <c r="K232" i="5" s="1"/>
  <c r="K234" i="5" s="1"/>
  <c r="K239" i="5" s="1"/>
  <c r="A242" i="3"/>
  <c r="A136" i="2"/>
  <c r="C134" i="2"/>
  <c r="C133" i="2"/>
  <c r="R263" i="1" l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65" i="1" l="1"/>
  <c r="A302" i="5"/>
  <c r="A163" i="2"/>
  <c r="R285" i="1"/>
  <c r="J285" i="1"/>
  <c r="N285" i="1"/>
  <c r="H285" i="1"/>
  <c r="P285" i="1"/>
  <c r="L285" i="1"/>
  <c r="F285" i="1"/>
  <c r="F278" i="16"/>
  <c r="A166" i="1" l="1"/>
  <c r="A303" i="5"/>
  <c r="A164" i="2"/>
  <c r="F279" i="16"/>
  <c r="J286" i="1"/>
  <c r="F286" i="1"/>
  <c r="R286" i="1"/>
  <c r="N286" i="1"/>
  <c r="L286" i="1"/>
  <c r="P286" i="1"/>
  <c r="H286" i="1"/>
  <c r="A167" i="1" l="1"/>
  <c r="A304" i="5"/>
  <c r="A165" i="2"/>
  <c r="F280" i="16"/>
  <c r="R287" i="1"/>
  <c r="L287" i="1"/>
  <c r="H287" i="1"/>
  <c r="F287" i="1"/>
  <c r="N287" i="1"/>
  <c r="J287" i="1"/>
  <c r="P287" i="1"/>
  <c r="A168" i="1" l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69" i="1" l="1"/>
  <c r="A306" i="5"/>
  <c r="A167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70" i="1" l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71" i="1" l="1"/>
  <c r="A308" i="5"/>
  <c r="A169" i="2"/>
  <c r="F284" i="16"/>
  <c r="L295" i="1"/>
  <c r="R295" i="1"/>
  <c r="N295" i="1"/>
  <c r="H295" i="1"/>
  <c r="F295" i="1"/>
  <c r="J295" i="1"/>
  <c r="P295" i="1"/>
  <c r="A172" i="1" l="1"/>
  <c r="A309" i="5"/>
  <c r="A170" i="2"/>
  <c r="R296" i="1"/>
  <c r="L296" i="1"/>
  <c r="F296" i="1"/>
  <c r="N296" i="1"/>
  <c r="J296" i="1"/>
  <c r="H296" i="1"/>
  <c r="P296" i="1"/>
  <c r="F285" i="16"/>
  <c r="A173" i="1" l="1"/>
  <c r="A310" i="5"/>
  <c r="A171" i="2"/>
  <c r="F286" i="16"/>
  <c r="R297" i="1"/>
  <c r="L297" i="1"/>
  <c r="N297" i="1"/>
  <c r="H297" i="1"/>
  <c r="F297" i="1"/>
  <c r="J297" i="1"/>
  <c r="P297" i="1"/>
  <c r="A174" i="1" l="1"/>
  <c r="A311" i="5"/>
  <c r="A172" i="2"/>
  <c r="F287" i="16"/>
  <c r="R298" i="1"/>
  <c r="P298" i="1"/>
  <c r="J298" i="1"/>
  <c r="H298" i="1"/>
  <c r="F298" i="1"/>
  <c r="N298" i="1"/>
  <c r="L298" i="1"/>
  <c r="A175" i="1" l="1"/>
  <c r="A312" i="5"/>
  <c r="A173" i="2"/>
  <c r="F288" i="16"/>
  <c r="R299" i="1"/>
  <c r="N299" i="1"/>
  <c r="L299" i="1"/>
  <c r="F299" i="1"/>
  <c r="H299" i="1"/>
  <c r="J299" i="1"/>
  <c r="P299" i="1"/>
  <c r="A176" i="1" l="1"/>
  <c r="A313" i="5"/>
  <c r="A174" i="2"/>
  <c r="F289" i="16"/>
  <c r="R300" i="1"/>
  <c r="J300" i="1"/>
  <c r="N300" i="1"/>
  <c r="H300" i="1"/>
  <c r="P300" i="1"/>
  <c r="F300" i="1"/>
  <c r="L300" i="1"/>
  <c r="A177" i="1" l="1"/>
  <c r="A314" i="5"/>
  <c r="A175" i="2"/>
  <c r="F290" i="16"/>
  <c r="A178" i="1" l="1"/>
  <c r="A315" i="5"/>
  <c r="A176" i="2"/>
  <c r="F291" i="16"/>
  <c r="A179" i="1" l="1"/>
  <c r="A316" i="5"/>
  <c r="A177" i="2"/>
  <c r="F292" i="16"/>
  <c r="A180" i="1" l="1"/>
  <c r="A317" i="5"/>
  <c r="A178" i="2"/>
  <c r="F293" i="16"/>
  <c r="A181" i="1" l="1"/>
  <c r="A318" i="5"/>
  <c r="A179" i="2"/>
  <c r="L301" i="1"/>
  <c r="N301" i="1"/>
  <c r="F301" i="1"/>
  <c r="R301" i="1"/>
  <c r="P301" i="1"/>
  <c r="J301" i="1"/>
  <c r="H301" i="1"/>
  <c r="F294" i="16"/>
  <c r="A182" i="1" l="1"/>
  <c r="A319" i="5"/>
  <c r="A286" i="3"/>
  <c r="A180" i="2"/>
  <c r="F295" i="16"/>
  <c r="R302" i="1"/>
  <c r="P302" i="1"/>
  <c r="H302" i="1"/>
  <c r="J302" i="1"/>
  <c r="L302" i="1"/>
  <c r="N302" i="1"/>
  <c r="F302" i="1"/>
  <c r="A183" i="1" l="1"/>
  <c r="A320" i="5"/>
  <c r="A287" i="3"/>
  <c r="A181" i="2"/>
  <c r="F296" i="16"/>
  <c r="R303" i="1"/>
  <c r="F303" i="1"/>
  <c r="L303" i="1"/>
  <c r="N303" i="1"/>
  <c r="H303" i="1"/>
  <c r="J303" i="1"/>
  <c r="P303" i="1"/>
  <c r="A184" i="1" l="1"/>
  <c r="A321" i="5"/>
  <c r="A288" i="3"/>
  <c r="A182" i="2"/>
  <c r="F297" i="16"/>
  <c r="R304" i="1"/>
  <c r="N304" i="1"/>
  <c r="F304" i="1"/>
  <c r="H304" i="1"/>
  <c r="P304" i="1"/>
  <c r="J304" i="1"/>
  <c r="L304" i="1"/>
  <c r="A185" i="1" l="1"/>
  <c r="A322" i="5"/>
  <c r="A289" i="3"/>
  <c r="A183" i="2"/>
  <c r="R305" i="1"/>
  <c r="P305" i="1"/>
  <c r="N305" i="1"/>
  <c r="J305" i="1"/>
  <c r="L305" i="1"/>
  <c r="H305" i="1"/>
  <c r="F305" i="1"/>
  <c r="F298" i="16"/>
  <c r="A188" i="1" l="1"/>
  <c r="A189" i="1" s="1"/>
  <c r="A323" i="5"/>
  <c r="A184" i="2"/>
  <c r="A290" i="3"/>
  <c r="A211" i="1"/>
  <c r="R306" i="1"/>
  <c r="H306" i="1"/>
  <c r="P306" i="1"/>
  <c r="J306" i="1"/>
  <c r="L306" i="1"/>
  <c r="F306" i="1"/>
  <c r="N306" i="1"/>
  <c r="F299" i="16"/>
  <c r="A215" i="1"/>
  <c r="A350" i="5" l="1"/>
  <c r="A324" i="5" s="1"/>
  <c r="K330" i="5" s="1"/>
  <c r="K332" i="5" s="1"/>
  <c r="K337" i="5" s="1"/>
  <c r="A188" i="2"/>
  <c r="A292" i="3"/>
  <c r="A190" i="1"/>
  <c r="A214" i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351" i="5" l="1"/>
  <c r="A189" i="2"/>
  <c r="A293" i="3"/>
  <c r="A191" i="1"/>
  <c r="A242" i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A352" i="5" l="1"/>
  <c r="A190" i="2"/>
  <c r="A294" i="3"/>
  <c r="A192" i="1"/>
  <c r="C212" i="2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353" i="5" l="1"/>
  <c r="A193" i="1"/>
  <c r="A295" i="3"/>
  <c r="A191" i="2"/>
  <c r="A219" i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194" i="1" l="1"/>
  <c r="A296" i="3"/>
  <c r="A192" i="2"/>
  <c r="A354" i="5"/>
  <c r="A295" i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355" i="5" l="1"/>
  <c r="A297" i="3"/>
  <c r="A193" i="2"/>
  <c r="A195" i="1"/>
  <c r="A271" i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98" i="3" l="1"/>
  <c r="A196" i="1"/>
  <c r="A194" i="2"/>
  <c r="A356" i="5"/>
  <c r="A222" i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357" i="5" l="1"/>
  <c r="A299" i="3"/>
  <c r="A195" i="2"/>
  <c r="A197" i="1"/>
  <c r="A298" i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358" i="5" l="1"/>
  <c r="A196" i="2"/>
  <c r="A300" i="3"/>
  <c r="A198" i="1"/>
  <c r="A224" i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59" i="5" l="1"/>
  <c r="A197" i="2"/>
  <c r="A301" i="3"/>
  <c r="A199" i="1"/>
  <c r="A300" i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360" i="5" l="1"/>
  <c r="A302" i="3"/>
  <c r="A198" i="2"/>
  <c r="A200" i="1"/>
  <c r="A226" i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361" i="5" l="1"/>
  <c r="A303" i="3"/>
  <c r="A199" i="2"/>
  <c r="A201" i="1"/>
  <c r="A277" i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362" i="5" l="1"/>
  <c r="A304" i="3"/>
  <c r="A200" i="2"/>
  <c r="A202" i="1"/>
  <c r="A228" i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63" i="5" l="1"/>
  <c r="A305" i="3"/>
  <c r="A203" i="1"/>
  <c r="A201" i="2"/>
  <c r="A304" i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364" i="5" l="1"/>
  <c r="A202" i="2"/>
  <c r="A306" i="3"/>
  <c r="A204" i="1"/>
  <c r="A230" i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65" i="5" l="1"/>
  <c r="A203" i="2"/>
  <c r="A307" i="3"/>
  <c r="A205" i="1"/>
  <c r="A306" i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366" i="5" l="1"/>
  <c r="A204" i="2"/>
  <c r="A308" i="3"/>
  <c r="A206" i="1"/>
  <c r="A232" i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67" i="5" l="1"/>
  <c r="A205" i="2"/>
  <c r="A207" i="1"/>
  <c r="A309" i="3"/>
  <c r="A308" i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368" i="5" l="1"/>
  <c r="A206" i="2"/>
  <c r="A331" i="3"/>
  <c r="A208" i="1"/>
  <c r="A234" i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69" i="5" l="1"/>
  <c r="A209" i="1"/>
  <c r="A332" i="3"/>
  <c r="A207" i="2"/>
  <c r="A310" i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370" i="5" l="1"/>
  <c r="A333" i="3"/>
  <c r="A208" i="2"/>
  <c r="A210" i="1"/>
  <c r="A236" i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71" i="5" l="1"/>
  <c r="A209" i="2"/>
  <c r="A334" i="3"/>
  <c r="A312" i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196" i="5" s="1"/>
  <c r="A147" i="5" s="1"/>
  <c r="A98" i="5" s="1"/>
  <c r="A49" i="5" s="1"/>
  <c r="A1" i="5" s="1"/>
  <c r="A425" i="3"/>
  <c r="A265" i="2"/>
  <c r="C264" i="1"/>
  <c r="C265" i="1"/>
  <c r="K97" i="5" l="1"/>
  <c r="K195" i="5"/>
  <c r="K293" i="5"/>
  <c r="K244" i="5"/>
  <c r="K48" i="5"/>
  <c r="K342" i="5"/>
  <c r="K146" i="5"/>
  <c r="A568" i="5"/>
  <c r="A514" i="3"/>
  <c r="A314" i="2"/>
  <c r="C263" i="2"/>
  <c r="C264" i="2"/>
  <c r="A545" i="5"/>
  <c r="A490" i="5" s="1"/>
  <c r="A470" i="3"/>
  <c r="A291" i="2"/>
  <c r="C291" i="1"/>
  <c r="C290" i="1"/>
  <c r="G608" i="5" l="1"/>
  <c r="G400" i="5"/>
  <c r="G512" i="5"/>
  <c r="G611" i="5"/>
  <c r="G451" i="5"/>
  <c r="G617" i="5"/>
  <c r="G370" i="5"/>
  <c r="G363" i="5"/>
  <c r="G206" i="5"/>
  <c r="G166" i="5"/>
  <c r="G170" i="5"/>
  <c r="G175" i="5"/>
  <c r="G306" i="5"/>
  <c r="G221" i="5"/>
  <c r="G320" i="5"/>
  <c r="G304" i="5"/>
  <c r="G213" i="5"/>
  <c r="G155" i="5"/>
  <c r="G317" i="5"/>
  <c r="G216" i="5"/>
  <c r="G316" i="5"/>
  <c r="G312" i="5"/>
  <c r="G547" i="5"/>
  <c r="G551" i="5"/>
  <c r="G420" i="5"/>
  <c r="G447" i="5"/>
  <c r="G463" i="5"/>
  <c r="G406" i="5"/>
  <c r="G366" i="5"/>
  <c r="G359" i="5"/>
  <c r="G154" i="5"/>
  <c r="G176" i="5"/>
  <c r="G172" i="5"/>
  <c r="G260" i="5"/>
  <c r="G323" i="5"/>
  <c r="G202" i="5"/>
  <c r="G300" i="5"/>
  <c r="G310" i="5"/>
  <c r="G224" i="5"/>
  <c r="G321" i="5"/>
  <c r="G165" i="5"/>
  <c r="G257" i="5"/>
  <c r="G266" i="5"/>
  <c r="G168" i="5"/>
  <c r="G171" i="5"/>
  <c r="G254" i="5"/>
  <c r="G218" i="5"/>
  <c r="G302" i="5"/>
  <c r="G174" i="5"/>
  <c r="G352" i="5"/>
  <c r="G173" i="5"/>
  <c r="G505" i="5"/>
  <c r="G508" i="5"/>
  <c r="G413" i="5"/>
  <c r="G398" i="5"/>
  <c r="G519" i="5"/>
  <c r="G502" i="5"/>
  <c r="G362" i="5"/>
  <c r="G355" i="5"/>
  <c r="G153" i="5"/>
  <c r="G209" i="5"/>
  <c r="G159" i="5"/>
  <c r="G274" i="5"/>
  <c r="G252" i="5"/>
  <c r="G498" i="5"/>
  <c r="G367" i="5"/>
  <c r="G496" i="5"/>
  <c r="G401" i="5"/>
  <c r="G612" i="5"/>
  <c r="G459" i="5"/>
  <c r="G549" i="5"/>
  <c r="G602" i="5"/>
  <c r="G358" i="5"/>
  <c r="G351" i="5"/>
  <c r="G158" i="5"/>
  <c r="G205" i="5"/>
  <c r="G162" i="5"/>
  <c r="G255" i="5"/>
  <c r="G311" i="5"/>
  <c r="G309" i="5"/>
  <c r="G217" i="5"/>
  <c r="G273" i="5"/>
  <c r="G315" i="5"/>
  <c r="G308" i="5"/>
  <c r="G215" i="5"/>
  <c r="G261" i="5"/>
  <c r="G269" i="5"/>
  <c r="G214" i="5"/>
  <c r="G470" i="5"/>
  <c r="G616" i="5"/>
  <c r="G559" i="5"/>
  <c r="G402" i="5"/>
  <c r="G514" i="5"/>
  <c r="G561" i="5"/>
  <c r="G354" i="5"/>
  <c r="G258" i="5"/>
  <c r="G265" i="5"/>
  <c r="G511" i="5"/>
  <c r="G256" i="5"/>
  <c r="G264" i="5"/>
  <c r="G466" i="5"/>
  <c r="G564" i="5"/>
  <c r="G552" i="5"/>
  <c r="G407" i="5"/>
  <c r="G615" i="5"/>
  <c r="G566" i="5"/>
  <c r="G350" i="5"/>
  <c r="G313" i="5"/>
  <c r="G164" i="5"/>
  <c r="G554" i="5"/>
  <c r="G462" i="5"/>
  <c r="G513" i="5"/>
  <c r="G509" i="5"/>
  <c r="G506" i="5"/>
  <c r="G558" i="5"/>
  <c r="G595" i="5"/>
  <c r="G369" i="5"/>
  <c r="G251" i="5"/>
  <c r="G272" i="5"/>
  <c r="G368" i="5"/>
  <c r="G458" i="5"/>
  <c r="G504" i="5"/>
  <c r="G500" i="5"/>
  <c r="G419" i="5"/>
  <c r="G503" i="5"/>
  <c r="G467" i="5"/>
  <c r="G365" i="5"/>
  <c r="G360" i="5"/>
  <c r="G450" i="5"/>
  <c r="G454" i="5"/>
  <c r="G449" i="5"/>
  <c r="G416" i="5"/>
  <c r="G455" i="5"/>
  <c r="G565" i="5"/>
  <c r="G546" i="5"/>
  <c r="G361" i="5"/>
  <c r="G225" i="5"/>
  <c r="G263" i="5"/>
  <c r="G322" i="5"/>
  <c r="G169" i="5"/>
  <c r="G268" i="5"/>
  <c r="G614" i="5"/>
  <c r="G357" i="5"/>
  <c r="G210" i="5"/>
  <c r="G319" i="5"/>
  <c r="G253" i="5"/>
  <c r="G603" i="5"/>
  <c r="G404" i="5"/>
  <c r="G421" i="5"/>
  <c r="G409" i="5"/>
  <c r="G452" i="5"/>
  <c r="G599" i="5"/>
  <c r="G156" i="5"/>
  <c r="G605" i="5"/>
  <c r="G517" i="5"/>
  <c r="G609" i="5"/>
  <c r="G415" i="5"/>
  <c r="G464" i="5"/>
  <c r="G410" i="5"/>
  <c r="G353" i="5"/>
  <c r="G163" i="5"/>
  <c r="G211" i="5"/>
  <c r="G219" i="5"/>
  <c r="G259" i="5"/>
  <c r="G222" i="5"/>
  <c r="G356" i="5"/>
  <c r="G596" i="5"/>
  <c r="G613" i="5"/>
  <c r="G600" i="5"/>
  <c r="G418" i="5"/>
  <c r="G545" i="5"/>
  <c r="G606" i="5"/>
  <c r="G349" i="5"/>
  <c r="G161" i="5"/>
  <c r="G167" i="5"/>
  <c r="G270" i="5"/>
  <c r="G314" i="5"/>
  <c r="G262" i="5"/>
  <c r="G414" i="5"/>
  <c r="G208" i="5"/>
  <c r="G568" i="5"/>
  <c r="G604" i="5"/>
  <c r="G555" i="5"/>
  <c r="G448" i="5"/>
  <c r="G550" i="5"/>
  <c r="G468" i="5"/>
  <c r="G372" i="5"/>
  <c r="G203" i="5"/>
  <c r="G157" i="5"/>
  <c r="G303" i="5"/>
  <c r="G307" i="5"/>
  <c r="G212" i="5"/>
  <c r="G516" i="5"/>
  <c r="G567" i="5"/>
  <c r="G548" i="5"/>
  <c r="G399" i="5"/>
  <c r="G518" i="5"/>
  <c r="G598" i="5"/>
  <c r="G223" i="5"/>
  <c r="G207" i="5"/>
  <c r="G607" i="5"/>
  <c r="G469" i="5"/>
  <c r="G560" i="5"/>
  <c r="G497" i="5"/>
  <c r="G460" i="5"/>
  <c r="G562" i="5"/>
  <c r="G364" i="5"/>
  <c r="G305" i="5"/>
  <c r="G553" i="5"/>
  <c r="G465" i="5"/>
  <c r="G501" i="5"/>
  <c r="G412" i="5"/>
  <c r="G403" i="5"/>
  <c r="G594" i="5"/>
  <c r="G411" i="5"/>
  <c r="G556" i="5"/>
  <c r="G461" i="5"/>
  <c r="G417" i="5"/>
  <c r="G405" i="5"/>
  <c r="G499" i="5"/>
  <c r="G610" i="5"/>
  <c r="G267" i="5"/>
  <c r="G318" i="5"/>
  <c r="G457" i="5"/>
  <c r="G601" i="5"/>
  <c r="G597" i="5"/>
  <c r="G510" i="5"/>
  <c r="G301" i="5"/>
  <c r="G453" i="5"/>
  <c r="G563" i="5"/>
  <c r="G408" i="5"/>
  <c r="G557" i="5"/>
  <c r="G507" i="5"/>
  <c r="G456" i="5"/>
  <c r="G371" i="5"/>
  <c r="G271" i="5"/>
  <c r="G204" i="5"/>
  <c r="G220" i="5"/>
  <c r="G160" i="5"/>
  <c r="G515" i="5"/>
  <c r="G116" i="5"/>
  <c r="G119" i="5"/>
  <c r="G107" i="5"/>
  <c r="G115" i="5"/>
  <c r="G113" i="5"/>
  <c r="G122" i="5"/>
  <c r="G109" i="5"/>
  <c r="G126" i="5"/>
  <c r="G108" i="5"/>
  <c r="G127" i="5"/>
  <c r="G125" i="5"/>
  <c r="G121" i="5"/>
  <c r="G117" i="5"/>
  <c r="G118" i="5"/>
  <c r="G112" i="5"/>
  <c r="G124" i="5"/>
  <c r="G105" i="5"/>
  <c r="G120" i="5"/>
  <c r="G104" i="5"/>
  <c r="G123" i="5"/>
  <c r="G114" i="5"/>
  <c r="G110" i="5"/>
  <c r="G111" i="5"/>
  <c r="G106" i="5"/>
  <c r="G27" i="5"/>
  <c r="G16" i="5"/>
  <c r="G28" i="5"/>
  <c r="G21" i="5"/>
  <c r="G20" i="5"/>
  <c r="G15" i="5"/>
  <c r="G14" i="5"/>
  <c r="G30" i="5"/>
  <c r="G10" i="5"/>
  <c r="G29" i="5"/>
  <c r="G26" i="5"/>
  <c r="G19" i="5"/>
  <c r="G13" i="5"/>
  <c r="G25" i="5"/>
  <c r="G8" i="5"/>
  <c r="G9" i="5"/>
  <c r="G23" i="5"/>
  <c r="G11" i="5"/>
  <c r="G7" i="5"/>
  <c r="G24" i="5"/>
  <c r="G17" i="5"/>
  <c r="G18" i="5"/>
  <c r="G12" i="5"/>
  <c r="G22" i="5"/>
  <c r="G63" i="5"/>
  <c r="G60" i="5"/>
  <c r="G77" i="5"/>
  <c r="G66" i="5"/>
  <c r="G65" i="5"/>
  <c r="G74" i="5"/>
  <c r="G58" i="5"/>
  <c r="G62" i="5"/>
  <c r="G72" i="5"/>
  <c r="G78" i="5"/>
  <c r="G68" i="5"/>
  <c r="G64" i="5"/>
  <c r="G55" i="5"/>
  <c r="G61" i="5"/>
  <c r="G56" i="5"/>
  <c r="G73" i="5"/>
  <c r="G71" i="5"/>
  <c r="G76" i="5"/>
  <c r="G75" i="5"/>
  <c r="G59" i="5"/>
  <c r="G70" i="5"/>
  <c r="G69" i="5"/>
  <c r="G67" i="5"/>
  <c r="G57" i="5"/>
  <c r="C290" i="2"/>
  <c r="C289" i="2"/>
</calcChain>
</file>

<file path=xl/sharedStrings.xml><?xml version="1.0" encoding="utf-8"?>
<sst xmlns="http://schemas.openxmlformats.org/spreadsheetml/2006/main" count="1252" uniqueCount="328">
  <si>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</si>
  <si>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</si>
  <si>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</si>
  <si>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</si>
  <si>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</si>
  <si>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</si>
  <si>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</si>
  <si>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</si>
  <si>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</si>
  <si>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</si>
  <si>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</si>
  <si>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</si>
  <si>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</si>
  <si>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</si>
  <si>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</si>
  <si>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</si>
  <si>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</si>
  <si>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</si>
  <si>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</si>
  <si>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</si>
  <si>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</si>
  <si>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</si>
  <si>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</si>
  <si>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</si>
  <si>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</si>
  <si>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</si>
  <si>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</si>
  <si>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</si>
  <si>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</si>
  <si>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</si>
  <si>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</si>
  <si>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</si>
  <si>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</si>
  <si>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</si>
  <si>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</si>
  <si>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</si>
  <si>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</si>
  <si>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</si>
  <si>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</si>
  <si>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</si>
  <si>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</si>
  <si>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</si>
  <si>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</si>
  <si>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</si>
  <si>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</si>
  <si>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</si>
  <si>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</si>
  <si>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</si>
  <si>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</si>
  <si>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</si>
  <si>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</si>
  <si>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</si>
  <si>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</si>
  <si>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</si>
  <si>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</si>
  <si>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</si>
  <si>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</si>
  <si>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</si>
  <si>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</si>
  <si>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</si>
  <si>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</si>
  <si>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</si>
  <si>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</si>
  <si>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</si>
  <si>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</si>
  <si>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</si>
  <si>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</si>
  <si>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</si>
  <si>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</si>
  <si>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</si>
  <si>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</si>
  <si>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</si>
  <si>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</si>
  <si>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</si>
  <si>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</si>
  <si>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</si>
  <si>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</si>
  <si>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</si>
  <si>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</si>
  <si>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</si>
  <si>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</si>
  <si>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</si>
  <si>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</si>
  <si>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</si>
  <si>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</si>
  <si>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</si>
  <si>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</si>
  <si>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</si>
  <si>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</si>
  <si>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</si>
  <si>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</si>
  <si>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</si>
  <si>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</si>
  <si>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</si>
  <si>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</si>
  <si>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</si>
  <si>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</si>
  <si>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</si>
  <si>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</si>
  <si>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</si>
  <si>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</si>
  <si>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</si>
  <si>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</si>
  <si>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</si>
  <si>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</si>
  <si>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</si>
  <si>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</si>
  <si>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</si>
  <si>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</si>
  <si>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</si>
  <si>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</si>
  <si>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</si>
  <si>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</si>
  <si>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EARTH EXCAVATION</t>
  </si>
  <si>
    <t>TOPSOIL FURNISH AND PLACE, 4''</t>
  </si>
  <si>
    <t>INLET AND PIPE PROTECTION</t>
  </si>
  <si>
    <t>AGGREGATE SUBGRADE IMPROVEMENT</t>
  </si>
  <si>
    <t>AGGREGATE BASE COURSE, TYPE B</t>
  </si>
  <si>
    <t>BITUMINOUS MATERIALS (TACK COAT)</t>
  </si>
  <si>
    <t>LONGITUDINAL JOINT SEALANT</t>
  </si>
  <si>
    <t>PORTLAND CEMENT CONCRETE SURFACE REMOVAL - BUTT JOINT</t>
  </si>
  <si>
    <t>HOT-MIX ASPHALT BINDER COURSE, IL-19.0, N50</t>
  </si>
  <si>
    <t>HOT-MIX ASPHALT SURFACE COURSE, IL-9.5FG, MIX "D", N70</t>
  </si>
  <si>
    <t>BITUMINOUS MATERIALS (PRIME COAT)</t>
  </si>
  <si>
    <t>PAVEMENT REMOVAL</t>
  </si>
  <si>
    <t>PORTLAND CEMENT CONCRETE DRIVEWAY PAVEMENT,  6 INCH</t>
  </si>
  <si>
    <t>PORTLAND CEMENT CONCRETE DRIVEWAY PAVEMENT,  8 INCH</t>
  </si>
  <si>
    <t>PORTLAND CEMENT CONCRETE SIDEWALK  4 INCH</t>
  </si>
  <si>
    <t>DETECTABLE WARNINGS</t>
  </si>
  <si>
    <t>DRIVEWAY PAVEMENT REMOVAL</t>
  </si>
  <si>
    <t>COMBINATION CURB AND GUTTER REMOVAL</t>
  </si>
  <si>
    <t>SIDEWALK REMOVAL</t>
  </si>
  <si>
    <t>MEDIAN REMOVAL</t>
  </si>
  <si>
    <t>MEDIAN REMOVAL PARTIAL DEPTH</t>
  </si>
  <si>
    <t>CLASS B PATCHES, TYPE III, 6 INCH</t>
  </si>
  <si>
    <t>CLASS B PATCHES, TYPE III, 9 INCH</t>
  </si>
  <si>
    <t>CLASS B PATCHES, TYPE III, 10 INCH</t>
  </si>
  <si>
    <t>CLASS B PATCHES, TYPE III, 12 INCH</t>
  </si>
  <si>
    <t>COMBINATION CONCRETE CURB AND GUTTER, TYPE M-6.18 (MODIFIED)</t>
  </si>
  <si>
    <t>CONCRETE MEDIAN, TYPE SB-6.12</t>
  </si>
  <si>
    <t>CHAIN LINK FENCE,   4'</t>
  </si>
  <si>
    <t>NON-SPECIAL WASTE DISPOSAL</t>
  </si>
  <si>
    <t>SPECIAL WASTE DISPOSAL</t>
  </si>
  <si>
    <t>SOIL DISPOSAL ANALYSIS</t>
  </si>
  <si>
    <t>REGULATED SUBSTANCES PRE-CONSTRUCTION PLAN</t>
  </si>
  <si>
    <t>REGULATED SUBSTANCES FINAL CONSTRUCTION REPORT</t>
  </si>
  <si>
    <t>MOBILIZATION</t>
  </si>
  <si>
    <t>SIGN PANEL - TYPE 1</t>
  </si>
  <si>
    <t>SIGN PANEL - TYPE 2</t>
  </si>
  <si>
    <t>TELESCOPING STEEL SIGN SUPPORT</t>
  </si>
  <si>
    <t>THERMOPLASTIC PAVEMENT MARKING - LETTERS AND SYMBOLS</t>
  </si>
  <si>
    <t>THERMOPLASTIC PAVEMENT MARKING - LINE 4''</t>
  </si>
  <si>
    <t>THERMOPLASTIC PAVEMENT MARKING - LINE 6''</t>
  </si>
  <si>
    <t>THERMOPLASTIC PAVEMENT MARKING - LINE  8"</t>
  </si>
  <si>
    <t>THERMOPLASTIC PAVEMENT MARKING - LINE 12"</t>
  </si>
  <si>
    <t>THERMOPLASTIC PAVEMENT MARKING - LINE 24''</t>
  </si>
  <si>
    <t>DETECTABLE WARNINGS (SPECIAL)</t>
  </si>
  <si>
    <t>HOT-MIX ASPHALT SURFACE REMOVAL, 2"</t>
  </si>
  <si>
    <t>HOT-MIX ASPHALT SURFACE REMOVAL, 4"</t>
  </si>
  <si>
    <t>SANITARY MANHOLES TO BE ADJUSTED WITH NEW TYPE 1 FRAME AND GRATE, CLOSED LID</t>
  </si>
  <si>
    <t>CONCRETE ISLAND (SPECIAL)</t>
  </si>
  <si>
    <t>PARKWAY RESTORATION</t>
  </si>
  <si>
    <t>CONCRETE TRUCK WASHOUT</t>
  </si>
  <si>
    <t>CONSTRUCTION LAYOUT</t>
  </si>
  <si>
    <t>WOOD FENCE TO BE REMOVED AND RE-ERECTED</t>
  </si>
  <si>
    <t>TRAFFIC CONTROL AND PROTECTION, (SPECIAL)</t>
  </si>
  <si>
    <t>PAVEMENT FABRIC (SPECIAL)</t>
  </si>
  <si>
    <t>TRENCH BACKFILL</t>
  </si>
  <si>
    <t>STORM SEWERS, CLASS A, TYPE 1  12"</t>
  </si>
  <si>
    <t>STORM SEWERS, CLASS A, TYPE 1  18"</t>
  </si>
  <si>
    <t>STORM SEWERS, CLASS A, TYPE 2  12"</t>
  </si>
  <si>
    <t>STORM SEWERS, CLASS A, TYPE 2  24"</t>
  </si>
  <si>
    <t>STORM SEWERS, CLASS A, TYPE 2  30"</t>
  </si>
  <si>
    <t>STORM SEWER REMOVAL   10"</t>
  </si>
  <si>
    <t>STORM SEWER REMOVAL   12"</t>
  </si>
  <si>
    <t>STORM SEWER REMOVAL   30"</t>
  </si>
  <si>
    <t>MANHOLES TO BE ADJUSTED</t>
  </si>
  <si>
    <t>MANHOLES TO BE ADJUSTED WITH NEW TYPE 1 FRAME, CLOSED LID</t>
  </si>
  <si>
    <t>MANHOLES TO BE ADJUSTED WITH NEW TYPE 3 FRAME AND GRATE</t>
  </si>
  <si>
    <t>INLETS TO BE ADJUSTED</t>
  </si>
  <si>
    <t>INLETS TO BE ADJUSTED WITH NEW TYPE 1 FRAME, CLOSED LID</t>
  </si>
  <si>
    <t>INLETS TO BE ADJUSTED WITH NEW TYPE 3 FRAME AND GRATE</t>
  </si>
  <si>
    <t>REMOVING MANHOLES</t>
  </si>
  <si>
    <t>REMOVING  INLETS</t>
  </si>
  <si>
    <t>INLET TYPE 700</t>
  </si>
  <si>
    <t>MANHOLES, TYPE A, 4'-DIAMETER, TYPE 3 FRAME AND GRATE</t>
  </si>
  <si>
    <t>MANHOLES, TYPE A, 6'-DIAMETER, TYPE 3 FRAME AND GRATE</t>
  </si>
  <si>
    <t>MANHOLES, TYPE A, 7'-DIAMETER, TYPE 3 FRAME AND GRATE</t>
  </si>
  <si>
    <t>MANHOLES, TYPE A, 8'-DIAMETER, TYPE 3 FRAME AND GRATE</t>
  </si>
  <si>
    <t>PORTLAND CEMENT CONCRETE BASE COURSE  12 3/4"</t>
  </si>
  <si>
    <t>PORTLAND CEMENT CONCRETE PAVEMENT  10"</t>
  </si>
  <si>
    <t>STORM SEWER (WATER MAIN REQUIREMENTS)  12 INCH</t>
  </si>
  <si>
    <t>DRAINAGE STRUCTURE RECONSTRUCTION (SPECIAL)</t>
  </si>
  <si>
    <t>UNDERGROUND CONDUIT, COILABLE NONMETALLIC CONDUIT, 2"</t>
  </si>
  <si>
    <t>UNDERGROUND CONDUIT, COILABLE NONMETALLIC CONDUIT, 2.5"</t>
  </si>
  <si>
    <t>UNDERGROUND CONDUIT, COILABLE NONMETALLIC CONDUIT, 3"</t>
  </si>
  <si>
    <t>UNDERGROUND CONDUIT, COILABLE NONMETALLIC CONDUIT, 3.5"</t>
  </si>
  <si>
    <t>UNDERGROUND CONDUIT, COILABLE NONMETALLIC CONDUIT, 4"</t>
  </si>
  <si>
    <t>UNDERGROUND CONDUIT, COILABLE NONMETALLIC CONDUIT, 5"</t>
  </si>
  <si>
    <t xml:space="preserve">HANDHOLE </t>
  </si>
  <si>
    <t>DOUBLE HANDHOLE</t>
  </si>
  <si>
    <t>ELECTRIC CABLE IN CONDUIT, 600V (XLP-TYPE USE) 3-1/C NO. 10</t>
  </si>
  <si>
    <t>FULL-ACTUATED CONTROLLER, STANDARD SEQUENCE IV, 8 PHASES, IN TYPE IV CABINET</t>
  </si>
  <si>
    <t>ELECTRIC CABLE IN CONDUIT, SIGNAL NO. 14  2C</t>
  </si>
  <si>
    <t>ELECTRIC CABLE IN CONDUIT, SIGNAL NO. 14  3C</t>
  </si>
  <si>
    <t>ELECTRIC CABLE IN CONDUIT, SIGNAL NO. 14  5C</t>
  </si>
  <si>
    <t>ELECTRIC CABLE IN CONDUIT, SIGNAL NO. 14  7C</t>
  </si>
  <si>
    <t>ELECTRIC CABLE IN CONDUIT, EQUIPMENT GROUNDING CONDUCTOR, NO. 6  1C</t>
  </si>
  <si>
    <t>TRAFFIC SIGNAL POST, 10 FT.</t>
  </si>
  <si>
    <t>TRAFFIC SIGNAL POST, 16 FT.</t>
  </si>
  <si>
    <t>PEDESTRIAN PUSH-BUTTON POST, TYPE I</t>
  </si>
  <si>
    <t>STEEL MAST ARM ASSEMBLY AND POLE, 24 FT.</t>
  </si>
  <si>
    <t>STEEL MAST ARM ASSEMBLY AND POLE, 36 FT.</t>
  </si>
  <si>
    <t>STEEL MAST ARM ASSEMBLY AND POLE, 38 FT.</t>
  </si>
  <si>
    <t>STEEL MAST ARM ASSEMBLY AND POLE, 40 FT.</t>
  </si>
  <si>
    <t>STEEL COMBINATION MAST ARM ASSEMBLY AND POLE, 30 FT.</t>
  </si>
  <si>
    <t>STEEL COMBINATION MAST ARM ASSEMBLY AND POLE, 38 FT.</t>
  </si>
  <si>
    <t>STEEL COMBINATION MAST ARM ASSEMBLY AND POLE, 48 FT.</t>
  </si>
  <si>
    <t>CONCRETE FOUNDATION, TYPE A</t>
  </si>
  <si>
    <t>CONCRETE FOUNDATION, TYPE D</t>
  </si>
  <si>
    <t>CONCRETE FOUNDATION, TYPE E 30-INCH FOUNDATION</t>
  </si>
  <si>
    <t>CONCRETE FOUNDATION, TYPE E 36-INCH FOUNDATION</t>
  </si>
  <si>
    <t>DRILL EXISTING HANDHOLE</t>
  </si>
  <si>
    <t>SIGNAL HEAD, LED, 1-FACE, 3-SECTION, MAST-ARM MOUNTED</t>
  </si>
  <si>
    <t>SIGNAL HEAD, LED, 1-FACE, 3-SECTION, BRACKET MOUNTED</t>
  </si>
  <si>
    <t>SIGNAL HEAD, LED, 1-FACE, 5-SECTION, MAST-ARM MOUNTED</t>
  </si>
  <si>
    <t>SIGNAL HEAD, LED, 1-FACE, 5-SECTION, BRACKET MOUNTED</t>
  </si>
  <si>
    <t>PEDESTRIAN SIGNAL HEAD, LED, 1-FACE, BRACKET MOUNTED WITH COUNTDOWN TIMER</t>
  </si>
  <si>
    <t>TRAFFIC SIGNAL BACKPLATE</t>
  </si>
  <si>
    <t>CONFIRMATION BEACON</t>
  </si>
  <si>
    <t>PEDESTRIAN PUSH-BUTTON</t>
  </si>
  <si>
    <t>MODIFY EXISTING CONTROLLER</t>
  </si>
  <si>
    <t>REMOVE EXISTING HANDHOLE</t>
  </si>
  <si>
    <t>ABANDON CONDUIT IN PLACE</t>
  </si>
  <si>
    <t>REMOVAL OF CABLE IN CONDUIT</t>
  </si>
  <si>
    <t>REMOVE EXISTING PEDESTRIAN PUSH BUTTON</t>
  </si>
  <si>
    <t>REMOVAL OF LIGHTING LUMINAIRE, NO SALVAGE</t>
  </si>
  <si>
    <t>EMERGENCY VEHICLE PRIORITY SYSTEM</t>
  </si>
  <si>
    <t>REMOVE EXISTING TRAFFIC CONTROLLER AND CABINET</t>
  </si>
  <si>
    <t>REMOVE EXISTING TRAFFIC SIGNAL POST</t>
  </si>
  <si>
    <t>REMOVE EXISTING PEDESTRIAN SIGNAL HEAD</t>
  </si>
  <si>
    <t>REMOVE EXISTING UNDERGROUND CONDUIT</t>
  </si>
  <si>
    <t>VIDEO VEHICLE DETECTION SYSTEM</t>
  </si>
  <si>
    <t>CONNECT TO EXISTING 6" WATER MAIN, COMPLETE</t>
  </si>
  <si>
    <t>CONNECT TO EXISTING 8" WATER MAIN, COMPLETE</t>
  </si>
  <si>
    <t>CONNECT TO EXISTING 10" WATER MAIN, COMPLETE</t>
  </si>
  <si>
    <t>CONNECT TO EXISTING 12" WATER MAIN, COMPLETE</t>
  </si>
  <si>
    <t>CONNECT TO EXISTING 16" WATER MAIN, COMPLETE</t>
  </si>
  <si>
    <t>WATER MAIN LINE STOP, 6"</t>
  </si>
  <si>
    <t>WATER MAIN LINE STOP, 8"</t>
  </si>
  <si>
    <t>WATER MAIN LINE STOP, 10"</t>
  </si>
  <si>
    <t>WATER MAIN LINE STOP, 12"</t>
  </si>
  <si>
    <t>WATER MAIN LINE STOP, 16"</t>
  </si>
  <si>
    <t>INSERTION VALVE, COMPLETE, 6"</t>
  </si>
  <si>
    <t>INSERTION VALVE, COMPLETE, 8"</t>
  </si>
  <si>
    <t>INSERTION VALVE, COMPLETE, 10"</t>
  </si>
  <si>
    <t>INSERTION VALVE, COMPLETE, 12"</t>
  </si>
  <si>
    <t>INSERTION VALVE, COMPLETE, 16"</t>
  </si>
  <si>
    <t>REMOVE VALVE AND VALVE BOX COMPLETE</t>
  </si>
  <si>
    <t>REMOVE VALVE AND VALVE VAULT, COMPLETE</t>
  </si>
  <si>
    <t>REMOVE FIRE HYDRANT AND AUXILLARY VALUE, COMPLETE</t>
  </si>
  <si>
    <t>GATE VALVE AND VALVE BOX, COMPLETE, 6"</t>
  </si>
  <si>
    <t>GATE VALVE AND VALVE BOX, COMPLETE, 8"</t>
  </si>
  <si>
    <t>GATE VALVE AND VALVE BOX, COMPLETE, 12"</t>
  </si>
  <si>
    <t>FIRE HYDRANT WITH 6" VALVE AND VALVE BOX, COMPLETE</t>
  </si>
  <si>
    <t>DUCTILE IRON WATER MAIN, COMPLETE, 6"</t>
  </si>
  <si>
    <t>DUCTILE IRON WATER MAIN, COMPLETE, 8"</t>
  </si>
  <si>
    <t>DUCTILE IRON WATER MAIN, COMPLETE, 10"</t>
  </si>
  <si>
    <t>DUCTILE IRON WATER MAIN, COMPLETE, 12"</t>
  </si>
  <si>
    <t>DUCTILE IRON WATER MAIN, COMPLETE, 16"</t>
  </si>
  <si>
    <t>WATER MAIN PROTECTION, 12"</t>
  </si>
  <si>
    <t>WATER MAIN PROTECTION, 16"</t>
  </si>
  <si>
    <t>WATER SERVICE PROTECTION, 2"</t>
  </si>
  <si>
    <t>WATER SERVICE PROTECTION, 4"</t>
  </si>
  <si>
    <t>WATER SERVICE PROTECTION, 6"</t>
  </si>
  <si>
    <t>WATER SERVICE PROTECTION, 10"</t>
  </si>
  <si>
    <t>PUBLIC WATER SERVICE (BORED), COPPER, COMPLETE 1"</t>
  </si>
  <si>
    <t>PUBLIC WATER SERVICE (BORED), COPPER, COMPLETE 1.5"</t>
  </si>
  <si>
    <t>PUBLIC WATER SERVICE (BORED), COPPER, COMPLETE 2"</t>
  </si>
  <si>
    <t>PRIVATE WATER SERVICE (BORED OR PULLED), COPPER, COMPLETE, 1"</t>
  </si>
  <si>
    <t>PRIVATE WATER SERVICE (BORED OR PULLED), COPPER, COMPLETE, 1.5"</t>
  </si>
  <si>
    <t>PRIVATE WATER SERVICE (BORED OR PULLED), COPPER, COMPLETE, 2"</t>
  </si>
  <si>
    <t>PUBLIC WATER SERVICE (OPEN-CUT), COPPER, COMPLETE 1"</t>
  </si>
  <si>
    <t>PUBLIC WATER SERVICE (OPEN-CUT), COPPER, COMPLETE 1.5"</t>
  </si>
  <si>
    <t>PUBLIC WATER SERVICE (OPEN-CUT), COPPER, COMPLETE 2"</t>
  </si>
  <si>
    <t>PUBLIC WATER SERVICE (OPEN-CUT), DUCTILE IRON, COMPLETE 6"</t>
  </si>
  <si>
    <t>CONNECT TO EXISTING/RELOCATED WATER METER (BASEMENT/CRAWL SPACE), COMPLETE</t>
  </si>
  <si>
    <t>CONNECT TO EXISTING/RELOCATED WATER METER (SLAB ON GRADE), COMPLETE</t>
  </si>
  <si>
    <t>INTERIOR WATER METER RELOCATION, COMPLETE</t>
  </si>
  <si>
    <t>RECONNECTION OF WATER SERVICE ELECTRICAL JUMPER CABLE</t>
  </si>
  <si>
    <t>PRIMARY ELECTRICAL GROUNDING SYSTEM INSTALLATION</t>
  </si>
  <si>
    <t>WATER MAIN QUALITY STORM SEWER, COMPLETE, 12"</t>
  </si>
  <si>
    <t>WATER MAIN QUALITY STORM SEWER, COMPLETE, 15"</t>
  </si>
  <si>
    <t>WATER MAIN QUALITY STORM SEWER, COMPLETE, 18"</t>
  </si>
  <si>
    <t>WATER MAIN QUALITY STORM SEWER, COMPLETE, 24"</t>
  </si>
  <si>
    <t>WATER MAIN QUALITY STORM SEWER, COMPLETE, 30"</t>
  </si>
  <si>
    <t>WATER MAIN QUALITY STORM SEWER, COMPLETE, 36"</t>
  </si>
  <si>
    <t>STORM SEWER, CLASS B, TYPE 1, 12" RCP</t>
  </si>
  <si>
    <t>WATER MAIN QUALITY PVC SANITARY SEWER SERVICE, 4"</t>
  </si>
  <si>
    <t>WATER MAIN QUALITY PVC SANITARY SEWER SERVICE, 6"</t>
  </si>
  <si>
    <t>WATER MAIN QUALITY PVC SANITARY SEWER, COMPLETE, 12"</t>
  </si>
  <si>
    <t>ROCK EXCAVATION</t>
  </si>
  <si>
    <t>EXPLORATORY EXCAVATION</t>
  </si>
  <si>
    <t>DOMESTIC AND FIRE WATER SERVICE COMBINATION INSIDE BUILDIN, COMPLETE, CASH ALLOWANCE</t>
  </si>
  <si>
    <t>CU YD</t>
  </si>
  <si>
    <t>SQ YD</t>
  </si>
  <si>
    <t>EACH</t>
  </si>
  <si>
    <t xml:space="preserve">CU YD  </t>
  </si>
  <si>
    <t xml:space="preserve">TON    </t>
  </si>
  <si>
    <t xml:space="preserve">POUND  </t>
  </si>
  <si>
    <t xml:space="preserve">FOOT   </t>
  </si>
  <si>
    <t xml:space="preserve">SQ YD  </t>
  </si>
  <si>
    <t>TON</t>
  </si>
  <si>
    <t>SQ FT</t>
  </si>
  <si>
    <t xml:space="preserve">SQ FT  </t>
  </si>
  <si>
    <t>FOOT</t>
  </si>
  <si>
    <t xml:space="preserve">EACH   </t>
  </si>
  <si>
    <t xml:space="preserve">L SUM  </t>
  </si>
  <si>
    <t>N-Trak Group</t>
  </si>
  <si>
    <t>William Charles</t>
  </si>
  <si>
    <t>Fischer Excavating</t>
  </si>
  <si>
    <t>Freeport, IL</t>
  </si>
  <si>
    <t>Rockford, IL</t>
  </si>
  <si>
    <t>Northern Illinois Services</t>
  </si>
  <si>
    <t>Loves Park, IL</t>
  </si>
  <si>
    <t>AUBURN STREET RECONSTRUCTION - 2026</t>
  </si>
  <si>
    <t>VENDORS NOTIFIED: 236  Bid No. 126-PW-002</t>
  </si>
  <si>
    <t>Bid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</si>
</sst>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406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7" xfId="0" applyBorder="1" applyProtection="1">
      <protection locked="0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0" fillId="0" borderId="4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167" fontId="0" fillId="0" borderId="7" xfId="0" applyNumberFormat="1" applyBorder="1" applyAlignment="1" applyProtection="1">
      <alignment horizontal="right"/>
      <protection locked="0"/>
    </xf>
    <xf numFmtId="167" fontId="0" fillId="0" borderId="47" xfId="0" applyNumberFormat="1" applyBorder="1" applyAlignment="1" applyProtection="1">
      <alignment horizontal="right"/>
      <protection locked="0"/>
    </xf>
    <xf numFmtId="167" fontId="1" fillId="0" borderId="47" xfId="4" applyNumberFormat="1" applyBorder="1" applyAlignment="1" applyProtection="1">
      <alignment horizontal="right"/>
      <protection locked="0"/>
    </xf>
    <xf numFmtId="167" fontId="1" fillId="0" borderId="17" xfId="4" applyNumberFormat="1" applyBorder="1" applyAlignment="1" applyProtection="1">
      <alignment horizontal="right"/>
      <protection locked="0"/>
    </xf>
    <xf numFmtId="2" fontId="0" fillId="0" borderId="0" xfId="0" applyNumberFormat="1"/>
    <xf numFmtId="168" fontId="0" fillId="0" borderId="0" xfId="0" applyNumberFormat="1"/>
    <xf numFmtId="8" fontId="2" fillId="2" borderId="27" xfId="2" applyNumberFormat="1" applyFont="1" applyFill="1" applyBorder="1" applyAlignment="1">
      <alignment horizontal="center" vertical="center"/>
    </xf>
    <xf numFmtId="8" fontId="2" fillId="2" borderId="26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5">
    <cellStyle name="Currency" xfId="1" builtinId="4"/>
    <cellStyle name="Normal" xfId="0" builtinId="0"/>
    <cellStyle name="Normal 2" xfId="4" xr:uid="{799E11C2-3AA3-444A-9090-1F6D516A2A55}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zoomScaleNormal="100" workbookViewId="0">
      <pane ySplit="3" topLeftCell="A4" activePane="bottomLeft" state="frozenSplit"/>
      <selection pane="bottomLeft" activeCell="F1" sqref="F1:F104857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8.7109375" customWidth="1"/>
  </cols>
  <sheetData>
    <row r="1" spans="1:7" ht="21" customHeight="1" thickBot="1" x14ac:dyDescent="0.25">
      <c r="B1" s="288"/>
      <c r="E1" s="285"/>
      <c r="F1" s="300">
        <f>SUM(F4:F194)</f>
        <v>12004551.689999999</v>
      </c>
    </row>
    <row r="2" spans="1:7" s="216" customFormat="1" ht="18" x14ac:dyDescent="0.25">
      <c r="A2" s="366" t="s">
        <v>112</v>
      </c>
      <c r="B2" s="366"/>
      <c r="C2" s="366"/>
      <c r="D2" s="366"/>
      <c r="E2" s="286"/>
      <c r="F2" s="301"/>
    </row>
    <row r="3" spans="1:7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7" x14ac:dyDescent="0.2">
      <c r="A4" s="341">
        <v>1</v>
      </c>
      <c r="B4" s="347" t="s">
        <v>113</v>
      </c>
      <c r="C4" s="350" t="s">
        <v>304</v>
      </c>
      <c r="D4" s="354">
        <v>429</v>
      </c>
      <c r="E4" s="357">
        <v>30</v>
      </c>
      <c r="F4" s="303">
        <f t="shared" ref="F4:F67" si="0">IF(AND(ISNUMBER(D4),ISNUMBER(E4)),D4*E4,"")</f>
        <v>12870</v>
      </c>
      <c r="G4">
        <v>2.1</v>
      </c>
    </row>
    <row r="5" spans="1:7" x14ac:dyDescent="0.2">
      <c r="A5" s="341">
        <v>2</v>
      </c>
      <c r="B5" s="347" t="s">
        <v>114</v>
      </c>
      <c r="C5" s="351" t="s">
        <v>305</v>
      </c>
      <c r="D5" s="354">
        <v>9759</v>
      </c>
      <c r="E5" s="357">
        <v>5</v>
      </c>
      <c r="F5" s="303">
        <f t="shared" si="0"/>
        <v>48795</v>
      </c>
      <c r="G5">
        <v>2.2000000000000002</v>
      </c>
    </row>
    <row r="6" spans="1:7" x14ac:dyDescent="0.2">
      <c r="A6" s="341">
        <v>3</v>
      </c>
      <c r="B6" s="347" t="s">
        <v>115</v>
      </c>
      <c r="C6" s="351" t="s">
        <v>306</v>
      </c>
      <c r="D6" s="354">
        <v>103</v>
      </c>
      <c r="E6" s="357">
        <v>200</v>
      </c>
      <c r="F6" s="303">
        <f t="shared" si="0"/>
        <v>20600</v>
      </c>
      <c r="G6">
        <v>2.2999999999999998</v>
      </c>
    </row>
    <row r="7" spans="1:7" x14ac:dyDescent="0.2">
      <c r="A7" s="341">
        <v>4</v>
      </c>
      <c r="B7" s="347" t="s">
        <v>116</v>
      </c>
      <c r="C7" s="351" t="s">
        <v>307</v>
      </c>
      <c r="D7" s="354">
        <v>413</v>
      </c>
      <c r="E7" s="357">
        <v>75</v>
      </c>
      <c r="F7" s="303">
        <f t="shared" si="0"/>
        <v>30975</v>
      </c>
      <c r="G7">
        <v>2.4</v>
      </c>
    </row>
    <row r="8" spans="1:7" x14ac:dyDescent="0.2">
      <c r="A8" s="341">
        <v>5</v>
      </c>
      <c r="B8" s="347" t="s">
        <v>117</v>
      </c>
      <c r="C8" s="351" t="s">
        <v>308</v>
      </c>
      <c r="D8" s="354">
        <v>5042</v>
      </c>
      <c r="E8" s="357">
        <v>26</v>
      </c>
      <c r="F8" s="303">
        <f t="shared" si="0"/>
        <v>131092</v>
      </c>
      <c r="G8">
        <v>2.5</v>
      </c>
    </row>
    <row r="9" spans="1:7" x14ac:dyDescent="0.2">
      <c r="A9" s="341">
        <v>6</v>
      </c>
      <c r="B9" s="347" t="s">
        <v>118</v>
      </c>
      <c r="C9" s="351" t="s">
        <v>309</v>
      </c>
      <c r="D9" s="354">
        <v>8559</v>
      </c>
      <c r="E9" s="357">
        <v>3.5</v>
      </c>
      <c r="F9" s="303">
        <f t="shared" si="0"/>
        <v>29956.5</v>
      </c>
      <c r="G9">
        <v>2.6</v>
      </c>
    </row>
    <row r="10" spans="1:7" x14ac:dyDescent="0.2">
      <c r="A10" s="341">
        <v>7</v>
      </c>
      <c r="B10" s="347" t="s">
        <v>119</v>
      </c>
      <c r="C10" s="351" t="s">
        <v>310</v>
      </c>
      <c r="D10" s="354">
        <v>3441</v>
      </c>
      <c r="E10" s="357">
        <v>3</v>
      </c>
      <c r="F10" s="303">
        <f t="shared" si="0"/>
        <v>10323</v>
      </c>
      <c r="G10">
        <v>2.7</v>
      </c>
    </row>
    <row r="11" spans="1:7" x14ac:dyDescent="0.2">
      <c r="A11" s="341">
        <v>8</v>
      </c>
      <c r="B11" s="347" t="s">
        <v>120</v>
      </c>
      <c r="C11" s="351" t="s">
        <v>311</v>
      </c>
      <c r="D11" s="354">
        <v>5219</v>
      </c>
      <c r="E11" s="357">
        <v>10</v>
      </c>
      <c r="F11" s="303">
        <f t="shared" si="0"/>
        <v>52190</v>
      </c>
      <c r="G11">
        <v>2.8</v>
      </c>
    </row>
    <row r="12" spans="1:7" x14ac:dyDescent="0.2">
      <c r="A12" s="341">
        <v>9</v>
      </c>
      <c r="B12" s="347" t="s">
        <v>121</v>
      </c>
      <c r="C12" s="351" t="s">
        <v>312</v>
      </c>
      <c r="D12" s="354">
        <v>2910</v>
      </c>
      <c r="E12" s="357">
        <v>85</v>
      </c>
      <c r="F12" s="303">
        <f t="shared" si="0"/>
        <v>247350</v>
      </c>
      <c r="G12">
        <v>2.9</v>
      </c>
    </row>
    <row r="13" spans="1:7" x14ac:dyDescent="0.2">
      <c r="A13" s="341">
        <v>10</v>
      </c>
      <c r="B13" s="347" t="s">
        <v>122</v>
      </c>
      <c r="C13" s="351" t="s">
        <v>312</v>
      </c>
      <c r="D13" s="354">
        <v>5512</v>
      </c>
      <c r="E13" s="357">
        <v>90</v>
      </c>
      <c r="F13" s="303">
        <f t="shared" si="0"/>
        <v>496080</v>
      </c>
      <c r="G13" s="362">
        <v>2.1</v>
      </c>
    </row>
    <row r="14" spans="1:7" x14ac:dyDescent="0.2">
      <c r="A14" s="341">
        <v>11</v>
      </c>
      <c r="B14" s="347" t="s">
        <v>123</v>
      </c>
      <c r="C14" s="351" t="s">
        <v>309</v>
      </c>
      <c r="D14" s="354">
        <v>8559</v>
      </c>
      <c r="E14" s="357">
        <v>0.75</v>
      </c>
      <c r="F14" s="303">
        <f t="shared" si="0"/>
        <v>6419.25</v>
      </c>
      <c r="G14" s="362">
        <v>2.11</v>
      </c>
    </row>
    <row r="15" spans="1:7" x14ac:dyDescent="0.2">
      <c r="A15" s="341">
        <v>12</v>
      </c>
      <c r="B15" s="347" t="s">
        <v>124</v>
      </c>
      <c r="C15" s="351" t="s">
        <v>305</v>
      </c>
      <c r="D15" s="354">
        <v>16002</v>
      </c>
      <c r="E15" s="357">
        <v>12</v>
      </c>
      <c r="F15" s="303">
        <f t="shared" si="0"/>
        <v>192024</v>
      </c>
      <c r="G15" s="362">
        <v>2.12</v>
      </c>
    </row>
    <row r="16" spans="1:7" x14ac:dyDescent="0.2">
      <c r="A16" s="341">
        <v>13</v>
      </c>
      <c r="B16" s="347" t="s">
        <v>125</v>
      </c>
      <c r="C16" s="351" t="s">
        <v>311</v>
      </c>
      <c r="D16" s="354">
        <v>1883</v>
      </c>
      <c r="E16" s="357">
        <v>100</v>
      </c>
      <c r="F16" s="303">
        <f t="shared" si="0"/>
        <v>188300</v>
      </c>
      <c r="G16" s="362">
        <v>2.13</v>
      </c>
    </row>
    <row r="17" spans="1:7" x14ac:dyDescent="0.2">
      <c r="A17" s="341">
        <v>14</v>
      </c>
      <c r="B17" s="347" t="s">
        <v>126</v>
      </c>
      <c r="C17" s="351" t="s">
        <v>311</v>
      </c>
      <c r="D17" s="354">
        <v>2162</v>
      </c>
      <c r="E17" s="357">
        <v>110</v>
      </c>
      <c r="F17" s="303">
        <f t="shared" si="0"/>
        <v>237820</v>
      </c>
      <c r="G17" s="362">
        <v>2.14</v>
      </c>
    </row>
    <row r="18" spans="1:7" x14ac:dyDescent="0.2">
      <c r="A18" s="341">
        <v>15</v>
      </c>
      <c r="B18" s="347" t="s">
        <v>127</v>
      </c>
      <c r="C18" s="351" t="s">
        <v>313</v>
      </c>
      <c r="D18" s="354">
        <v>44653</v>
      </c>
      <c r="E18" s="357">
        <v>10</v>
      </c>
      <c r="F18" s="303">
        <f t="shared" si="0"/>
        <v>446530</v>
      </c>
      <c r="G18" s="362">
        <v>2.15</v>
      </c>
    </row>
    <row r="19" spans="1:7" x14ac:dyDescent="0.2">
      <c r="A19" s="341">
        <v>16</v>
      </c>
      <c r="B19" s="347" t="s">
        <v>128</v>
      </c>
      <c r="C19" s="351" t="s">
        <v>314</v>
      </c>
      <c r="D19" s="354">
        <v>738</v>
      </c>
      <c r="E19" s="357">
        <v>30</v>
      </c>
      <c r="F19" s="303">
        <f t="shared" si="0"/>
        <v>22140</v>
      </c>
      <c r="G19" s="362">
        <v>2.16</v>
      </c>
    </row>
    <row r="20" spans="1:7" x14ac:dyDescent="0.2">
      <c r="A20" s="341">
        <v>17</v>
      </c>
      <c r="B20" s="347" t="s">
        <v>129</v>
      </c>
      <c r="C20" s="351" t="s">
        <v>311</v>
      </c>
      <c r="D20" s="354">
        <v>2529</v>
      </c>
      <c r="E20" s="357">
        <v>8</v>
      </c>
      <c r="F20" s="303">
        <f t="shared" si="0"/>
        <v>20232</v>
      </c>
      <c r="G20" s="362">
        <v>2.17</v>
      </c>
    </row>
    <row r="21" spans="1:7" x14ac:dyDescent="0.2">
      <c r="A21" s="341">
        <v>18</v>
      </c>
      <c r="B21" s="347" t="s">
        <v>130</v>
      </c>
      <c r="C21" s="351" t="s">
        <v>315</v>
      </c>
      <c r="D21" s="354">
        <v>17297</v>
      </c>
      <c r="E21" s="357">
        <v>4</v>
      </c>
      <c r="F21" s="303">
        <f t="shared" si="0"/>
        <v>69188</v>
      </c>
      <c r="G21" s="362">
        <v>2.1800000000000002</v>
      </c>
    </row>
    <row r="22" spans="1:7" x14ac:dyDescent="0.2">
      <c r="A22" s="341">
        <v>19</v>
      </c>
      <c r="B22" s="347" t="s">
        <v>131</v>
      </c>
      <c r="C22" s="351" t="s">
        <v>313</v>
      </c>
      <c r="D22" s="354">
        <v>56642</v>
      </c>
      <c r="E22" s="357">
        <v>2.5</v>
      </c>
      <c r="F22" s="303">
        <f t="shared" si="0"/>
        <v>141605</v>
      </c>
      <c r="G22" s="362">
        <v>2.19</v>
      </c>
    </row>
    <row r="23" spans="1:7" x14ac:dyDescent="0.2">
      <c r="A23" s="341">
        <v>20</v>
      </c>
      <c r="B23" s="347" t="s">
        <v>132</v>
      </c>
      <c r="C23" s="351" t="s">
        <v>314</v>
      </c>
      <c r="D23" s="354">
        <v>4214</v>
      </c>
      <c r="E23" s="357">
        <v>15</v>
      </c>
      <c r="F23" s="303">
        <f t="shared" si="0"/>
        <v>63210</v>
      </c>
      <c r="G23" s="362">
        <v>2.2000000000000002</v>
      </c>
    </row>
    <row r="24" spans="1:7" x14ac:dyDescent="0.2">
      <c r="A24" s="341">
        <v>21</v>
      </c>
      <c r="B24" s="347" t="s">
        <v>133</v>
      </c>
      <c r="C24" s="351" t="s">
        <v>313</v>
      </c>
      <c r="D24" s="354">
        <v>8105</v>
      </c>
      <c r="E24" s="357">
        <v>2.5</v>
      </c>
      <c r="F24" s="303">
        <f t="shared" si="0"/>
        <v>20262.5</v>
      </c>
      <c r="G24" s="362">
        <v>2.21</v>
      </c>
    </row>
    <row r="25" spans="1:7" x14ac:dyDescent="0.2">
      <c r="A25" s="341">
        <v>22</v>
      </c>
      <c r="B25" s="347" t="s">
        <v>134</v>
      </c>
      <c r="C25" s="351" t="s">
        <v>305</v>
      </c>
      <c r="D25" s="354">
        <v>752</v>
      </c>
      <c r="E25" s="357">
        <v>100</v>
      </c>
      <c r="F25" s="303">
        <f t="shared" si="0"/>
        <v>75200</v>
      </c>
      <c r="G25" s="362">
        <v>2.2200000000000002</v>
      </c>
    </row>
    <row r="26" spans="1:7" x14ac:dyDescent="0.2">
      <c r="A26" s="341">
        <v>23</v>
      </c>
      <c r="B26" s="347" t="s">
        <v>135</v>
      </c>
      <c r="C26" s="351" t="s">
        <v>305</v>
      </c>
      <c r="D26" s="354">
        <v>719</v>
      </c>
      <c r="E26" s="357">
        <v>150</v>
      </c>
      <c r="F26" s="303">
        <f t="shared" si="0"/>
        <v>107850</v>
      </c>
      <c r="G26" s="362">
        <v>2.23</v>
      </c>
    </row>
    <row r="27" spans="1:7" x14ac:dyDescent="0.2">
      <c r="A27" s="341">
        <v>24</v>
      </c>
      <c r="B27" s="347" t="s">
        <v>136</v>
      </c>
      <c r="C27" s="351" t="s">
        <v>305</v>
      </c>
      <c r="D27" s="354">
        <v>1113</v>
      </c>
      <c r="E27" s="357">
        <v>150</v>
      </c>
      <c r="F27" s="303">
        <f t="shared" si="0"/>
        <v>166950</v>
      </c>
      <c r="G27" s="362">
        <v>2.2400000000000002</v>
      </c>
    </row>
    <row r="28" spans="1:7" x14ac:dyDescent="0.2">
      <c r="A28" s="341">
        <v>25</v>
      </c>
      <c r="B28" s="347" t="s">
        <v>137</v>
      </c>
      <c r="C28" s="351" t="s">
        <v>305</v>
      </c>
      <c r="D28" s="354">
        <v>538</v>
      </c>
      <c r="E28" s="357">
        <v>260</v>
      </c>
      <c r="F28" s="303">
        <f t="shared" si="0"/>
        <v>139880</v>
      </c>
      <c r="G28" s="362">
        <v>2.25</v>
      </c>
    </row>
    <row r="29" spans="1:7" x14ac:dyDescent="0.2">
      <c r="A29" s="341">
        <v>26</v>
      </c>
      <c r="B29" s="347" t="s">
        <v>138</v>
      </c>
      <c r="C29" s="351" t="s">
        <v>315</v>
      </c>
      <c r="D29" s="354">
        <v>22811</v>
      </c>
      <c r="E29" s="357">
        <v>30</v>
      </c>
      <c r="F29" s="303">
        <f t="shared" si="0"/>
        <v>684330</v>
      </c>
      <c r="G29" s="362">
        <v>2.2599999999999998</v>
      </c>
    </row>
    <row r="30" spans="1:7" x14ac:dyDescent="0.2">
      <c r="A30" s="341">
        <v>27</v>
      </c>
      <c r="B30" s="347" t="s">
        <v>139</v>
      </c>
      <c r="C30" s="351" t="s">
        <v>314</v>
      </c>
      <c r="D30" s="354">
        <v>2135</v>
      </c>
      <c r="E30" s="357">
        <v>15</v>
      </c>
      <c r="F30" s="303">
        <f t="shared" si="0"/>
        <v>32025</v>
      </c>
      <c r="G30" s="362">
        <v>2.27</v>
      </c>
    </row>
    <row r="31" spans="1:7" x14ac:dyDescent="0.2">
      <c r="A31" s="341">
        <v>28</v>
      </c>
      <c r="B31" s="347" t="s">
        <v>140</v>
      </c>
      <c r="C31" s="351" t="s">
        <v>310</v>
      </c>
      <c r="D31" s="354">
        <v>86</v>
      </c>
      <c r="E31" s="357">
        <v>42</v>
      </c>
      <c r="F31" s="303">
        <f t="shared" si="0"/>
        <v>3612</v>
      </c>
      <c r="G31" s="362">
        <v>2.2799999999999998</v>
      </c>
    </row>
    <row r="32" spans="1:7" x14ac:dyDescent="0.2">
      <c r="A32" s="341">
        <v>29</v>
      </c>
      <c r="B32" s="347" t="s">
        <v>141</v>
      </c>
      <c r="C32" s="351" t="s">
        <v>307</v>
      </c>
      <c r="D32" s="354">
        <v>1300</v>
      </c>
      <c r="E32" s="357">
        <v>45</v>
      </c>
      <c r="F32" s="303">
        <f t="shared" si="0"/>
        <v>58500</v>
      </c>
      <c r="G32" s="362">
        <v>2.29</v>
      </c>
    </row>
    <row r="33" spans="1:7" x14ac:dyDescent="0.2">
      <c r="A33" s="341">
        <v>30</v>
      </c>
      <c r="B33" s="347" t="s">
        <v>142</v>
      </c>
      <c r="C33" s="351" t="s">
        <v>307</v>
      </c>
      <c r="D33" s="354">
        <v>550</v>
      </c>
      <c r="E33" s="357">
        <v>45</v>
      </c>
      <c r="F33" s="303">
        <f t="shared" si="0"/>
        <v>24750</v>
      </c>
      <c r="G33" s="362">
        <v>2.2999999999999998</v>
      </c>
    </row>
    <row r="34" spans="1:7" x14ac:dyDescent="0.2">
      <c r="A34" s="341">
        <v>31</v>
      </c>
      <c r="B34" s="347" t="s">
        <v>143</v>
      </c>
      <c r="C34" s="351" t="s">
        <v>316</v>
      </c>
      <c r="D34" s="354">
        <v>11</v>
      </c>
      <c r="E34" s="357">
        <v>1500</v>
      </c>
      <c r="F34" s="303">
        <f t="shared" si="0"/>
        <v>16500</v>
      </c>
      <c r="G34" s="362">
        <v>2.31</v>
      </c>
    </row>
    <row r="35" spans="1:7" x14ac:dyDescent="0.2">
      <c r="A35" s="341">
        <v>32</v>
      </c>
      <c r="B35" s="347" t="s">
        <v>144</v>
      </c>
      <c r="C35" s="351" t="s">
        <v>317</v>
      </c>
      <c r="D35" s="354">
        <v>1</v>
      </c>
      <c r="E35" s="357">
        <v>5000</v>
      </c>
      <c r="F35" s="303">
        <f t="shared" si="0"/>
        <v>5000</v>
      </c>
      <c r="G35" s="362">
        <v>2.3199999999999901</v>
      </c>
    </row>
    <row r="36" spans="1:7" x14ac:dyDescent="0.2">
      <c r="A36" s="341">
        <v>33</v>
      </c>
      <c r="B36" s="347" t="s">
        <v>145</v>
      </c>
      <c r="C36" s="351" t="s">
        <v>317</v>
      </c>
      <c r="D36" s="354">
        <v>1</v>
      </c>
      <c r="E36" s="357">
        <v>2000</v>
      </c>
      <c r="F36" s="303">
        <f t="shared" si="0"/>
        <v>2000</v>
      </c>
      <c r="G36" s="362">
        <v>2.33</v>
      </c>
    </row>
    <row r="37" spans="1:7" x14ac:dyDescent="0.2">
      <c r="A37" s="341">
        <v>34</v>
      </c>
      <c r="B37" s="347" t="s">
        <v>146</v>
      </c>
      <c r="C37" s="351" t="s">
        <v>317</v>
      </c>
      <c r="D37" s="354">
        <v>1</v>
      </c>
      <c r="E37" s="357">
        <v>309081.94</v>
      </c>
      <c r="F37" s="303">
        <f t="shared" si="0"/>
        <v>309081.94</v>
      </c>
      <c r="G37" s="362">
        <v>2.3399999999999901</v>
      </c>
    </row>
    <row r="38" spans="1:7" x14ac:dyDescent="0.2">
      <c r="A38" s="341">
        <v>35</v>
      </c>
      <c r="B38" s="347" t="s">
        <v>147</v>
      </c>
      <c r="C38" s="351" t="s">
        <v>314</v>
      </c>
      <c r="D38" s="354">
        <v>385</v>
      </c>
      <c r="E38" s="357">
        <v>8</v>
      </c>
      <c r="F38" s="303">
        <f t="shared" si="0"/>
        <v>3080</v>
      </c>
      <c r="G38" s="362">
        <v>2.35</v>
      </c>
    </row>
    <row r="39" spans="1:7" x14ac:dyDescent="0.2">
      <c r="A39" s="341">
        <v>36</v>
      </c>
      <c r="B39" s="347" t="s">
        <v>148</v>
      </c>
      <c r="C39" s="351" t="s">
        <v>314</v>
      </c>
      <c r="D39" s="354">
        <v>555</v>
      </c>
      <c r="E39" s="357">
        <v>8</v>
      </c>
      <c r="F39" s="303">
        <f t="shared" si="0"/>
        <v>4440</v>
      </c>
      <c r="G39" s="362">
        <v>2.3599999999999901</v>
      </c>
    </row>
    <row r="40" spans="1:7" x14ac:dyDescent="0.2">
      <c r="A40" s="341">
        <v>37</v>
      </c>
      <c r="B40" s="347" t="s">
        <v>149</v>
      </c>
      <c r="C40" s="351" t="s">
        <v>310</v>
      </c>
      <c r="D40" s="354">
        <v>1494</v>
      </c>
      <c r="E40" s="357">
        <v>5</v>
      </c>
      <c r="F40" s="303">
        <f t="shared" si="0"/>
        <v>7470</v>
      </c>
      <c r="G40" s="362">
        <v>2.3699999999999899</v>
      </c>
    </row>
    <row r="41" spans="1:7" x14ac:dyDescent="0.2">
      <c r="A41" s="341">
        <v>38</v>
      </c>
      <c r="B41" s="347" t="s">
        <v>150</v>
      </c>
      <c r="C41" s="351" t="s">
        <v>313</v>
      </c>
      <c r="D41" s="354">
        <v>1617</v>
      </c>
      <c r="E41" s="357">
        <v>5</v>
      </c>
      <c r="F41" s="303">
        <f t="shared" si="0"/>
        <v>8085</v>
      </c>
      <c r="G41" s="362">
        <v>2.3799999999999901</v>
      </c>
    </row>
    <row r="42" spans="1:7" x14ac:dyDescent="0.2">
      <c r="A42" s="341">
        <v>39</v>
      </c>
      <c r="B42" s="347" t="s">
        <v>151</v>
      </c>
      <c r="C42" s="351" t="s">
        <v>315</v>
      </c>
      <c r="D42" s="354">
        <v>17971</v>
      </c>
      <c r="E42" s="357">
        <v>1</v>
      </c>
      <c r="F42" s="303">
        <f t="shared" si="0"/>
        <v>17971</v>
      </c>
      <c r="G42" s="362">
        <v>2.3899999999999899</v>
      </c>
    </row>
    <row r="43" spans="1:7" x14ac:dyDescent="0.2">
      <c r="A43" s="341">
        <v>40</v>
      </c>
      <c r="B43" s="347" t="s">
        <v>152</v>
      </c>
      <c r="C43" s="351" t="s">
        <v>315</v>
      </c>
      <c r="D43" s="354">
        <v>1934</v>
      </c>
      <c r="E43" s="357">
        <v>1</v>
      </c>
      <c r="F43" s="303">
        <f t="shared" si="0"/>
        <v>1934</v>
      </c>
      <c r="G43" s="362">
        <v>2.3999999999999901</v>
      </c>
    </row>
    <row r="44" spans="1:7" x14ac:dyDescent="0.2">
      <c r="A44" s="341">
        <v>41</v>
      </c>
      <c r="B44" s="347" t="s">
        <v>153</v>
      </c>
      <c r="C44" s="351" t="s">
        <v>310</v>
      </c>
      <c r="D44" s="354">
        <v>3724</v>
      </c>
      <c r="E44" s="357">
        <v>2</v>
      </c>
      <c r="F44" s="303">
        <f t="shared" si="0"/>
        <v>7448</v>
      </c>
      <c r="G44" s="362">
        <v>2.4099999999999899</v>
      </c>
    </row>
    <row r="45" spans="1:7" x14ac:dyDescent="0.2">
      <c r="A45" s="341">
        <v>42</v>
      </c>
      <c r="B45" s="347" t="s">
        <v>154</v>
      </c>
      <c r="C45" s="351" t="s">
        <v>315</v>
      </c>
      <c r="D45" s="354">
        <v>3730</v>
      </c>
      <c r="E45" s="357">
        <v>3.25</v>
      </c>
      <c r="F45" s="303">
        <f t="shared" si="0"/>
        <v>12122.5</v>
      </c>
      <c r="G45" s="362">
        <v>2.4199999999999902</v>
      </c>
    </row>
    <row r="46" spans="1:7" x14ac:dyDescent="0.2">
      <c r="A46" s="341">
        <v>43</v>
      </c>
      <c r="B46" s="347" t="s">
        <v>155</v>
      </c>
      <c r="C46" s="351" t="s">
        <v>315</v>
      </c>
      <c r="D46" s="354">
        <v>724</v>
      </c>
      <c r="E46" s="357">
        <v>5</v>
      </c>
      <c r="F46" s="303">
        <f t="shared" si="0"/>
        <v>3620</v>
      </c>
      <c r="G46" s="362">
        <v>2.4299999999999899</v>
      </c>
    </row>
    <row r="47" spans="1:7" x14ac:dyDescent="0.2">
      <c r="A47" s="341">
        <v>44</v>
      </c>
      <c r="B47" s="347" t="s">
        <v>156</v>
      </c>
      <c r="C47" s="351" t="s">
        <v>314</v>
      </c>
      <c r="D47" s="354">
        <v>921</v>
      </c>
      <c r="E47" s="357">
        <v>35</v>
      </c>
      <c r="F47" s="303">
        <f t="shared" si="0"/>
        <v>32235</v>
      </c>
      <c r="G47" s="362">
        <v>2.4399999999999902</v>
      </c>
    </row>
    <row r="48" spans="1:7" x14ac:dyDescent="0.2">
      <c r="A48" s="341">
        <v>45</v>
      </c>
      <c r="B48" s="347" t="s">
        <v>157</v>
      </c>
      <c r="C48" s="351" t="s">
        <v>305</v>
      </c>
      <c r="D48" s="354">
        <v>13662</v>
      </c>
      <c r="E48" s="357">
        <v>5</v>
      </c>
      <c r="F48" s="303">
        <f t="shared" si="0"/>
        <v>68310</v>
      </c>
      <c r="G48" s="362">
        <v>2.44999999999999</v>
      </c>
    </row>
    <row r="49" spans="1:7" x14ac:dyDescent="0.2">
      <c r="A49" s="341">
        <v>46</v>
      </c>
      <c r="B49" s="347" t="s">
        <v>158</v>
      </c>
      <c r="C49" s="351" t="s">
        <v>305</v>
      </c>
      <c r="D49" s="354">
        <v>10179</v>
      </c>
      <c r="E49" s="357">
        <v>8</v>
      </c>
      <c r="F49" s="303">
        <f t="shared" si="0"/>
        <v>81432</v>
      </c>
      <c r="G49" s="362">
        <v>2.4599999999999902</v>
      </c>
    </row>
    <row r="50" spans="1:7" x14ac:dyDescent="0.2">
      <c r="A50" s="341">
        <v>47</v>
      </c>
      <c r="B50" s="347" t="s">
        <v>159</v>
      </c>
      <c r="C50" s="351" t="s">
        <v>306</v>
      </c>
      <c r="D50" s="354">
        <v>62</v>
      </c>
      <c r="E50" s="357">
        <v>2500</v>
      </c>
      <c r="F50" s="303">
        <f t="shared" si="0"/>
        <v>155000</v>
      </c>
      <c r="G50" s="362">
        <v>2.46999999999999</v>
      </c>
    </row>
    <row r="51" spans="1:7" x14ac:dyDescent="0.2">
      <c r="A51" s="341">
        <v>48</v>
      </c>
      <c r="B51" s="347" t="s">
        <v>160</v>
      </c>
      <c r="C51" s="351" t="s">
        <v>313</v>
      </c>
      <c r="D51" s="354">
        <v>5144</v>
      </c>
      <c r="E51" s="357">
        <v>20</v>
      </c>
      <c r="F51" s="303">
        <f t="shared" si="0"/>
        <v>102880</v>
      </c>
      <c r="G51" s="362">
        <v>2.4799999999999902</v>
      </c>
    </row>
    <row r="52" spans="1:7" x14ac:dyDescent="0.2">
      <c r="A52" s="341">
        <v>49</v>
      </c>
      <c r="B52" s="347" t="s">
        <v>161</v>
      </c>
      <c r="C52" s="351" t="s">
        <v>317</v>
      </c>
      <c r="D52" s="354">
        <v>1</v>
      </c>
      <c r="E52" s="357">
        <v>90000</v>
      </c>
      <c r="F52" s="303">
        <f t="shared" si="0"/>
        <v>90000</v>
      </c>
      <c r="G52" s="362">
        <v>2.48999999999999</v>
      </c>
    </row>
    <row r="53" spans="1:7" x14ac:dyDescent="0.2">
      <c r="A53" s="341">
        <v>50</v>
      </c>
      <c r="B53" s="347" t="s">
        <v>162</v>
      </c>
      <c r="C53" s="351" t="s">
        <v>317</v>
      </c>
      <c r="D53" s="354">
        <v>1</v>
      </c>
      <c r="E53" s="357">
        <v>1700</v>
      </c>
      <c r="F53" s="303">
        <f t="shared" si="0"/>
        <v>1700</v>
      </c>
      <c r="G53" s="362">
        <v>2.4999999999999898</v>
      </c>
    </row>
    <row r="54" spans="1:7" x14ac:dyDescent="0.2">
      <c r="A54" s="341">
        <v>51</v>
      </c>
      <c r="B54" s="347" t="s">
        <v>163</v>
      </c>
      <c r="C54" s="351" t="s">
        <v>317</v>
      </c>
      <c r="D54" s="354">
        <v>1</v>
      </c>
      <c r="E54" s="357">
        <v>50000</v>
      </c>
      <c r="F54" s="303">
        <f t="shared" si="0"/>
        <v>50000</v>
      </c>
      <c r="G54" s="362">
        <v>2.50999999999999</v>
      </c>
    </row>
    <row r="55" spans="1:7" x14ac:dyDescent="0.2">
      <c r="A55" s="341">
        <v>52</v>
      </c>
      <c r="B55" s="347" t="s">
        <v>164</v>
      </c>
      <c r="C55" s="351" t="s">
        <v>315</v>
      </c>
      <c r="D55" s="354">
        <v>41</v>
      </c>
      <c r="E55" s="357">
        <v>69</v>
      </c>
      <c r="F55" s="303">
        <f t="shared" si="0"/>
        <v>2829</v>
      </c>
      <c r="G55" s="362">
        <v>2.5199999999999898</v>
      </c>
    </row>
    <row r="56" spans="1:7" x14ac:dyDescent="0.2">
      <c r="A56" s="341">
        <v>53</v>
      </c>
      <c r="B56" s="347" t="s">
        <v>165</v>
      </c>
      <c r="C56" s="351" t="s">
        <v>317</v>
      </c>
      <c r="D56" s="354">
        <v>1</v>
      </c>
      <c r="E56" s="357">
        <v>300000</v>
      </c>
      <c r="F56" s="303">
        <f t="shared" si="0"/>
        <v>300000</v>
      </c>
      <c r="G56" s="362">
        <v>2.52999999999999</v>
      </c>
    </row>
    <row r="57" spans="1:7" x14ac:dyDescent="0.2">
      <c r="A57" s="341">
        <v>54</v>
      </c>
      <c r="B57" s="347" t="s">
        <v>166</v>
      </c>
      <c r="C57" s="351" t="s">
        <v>305</v>
      </c>
      <c r="D57" s="354">
        <v>37788</v>
      </c>
      <c r="E57" s="357">
        <v>5</v>
      </c>
      <c r="F57" s="303">
        <f t="shared" si="0"/>
        <v>188940</v>
      </c>
      <c r="G57" s="362">
        <v>2.5399999999999898</v>
      </c>
    </row>
    <row r="58" spans="1:7" x14ac:dyDescent="0.2">
      <c r="A58" s="341">
        <v>55</v>
      </c>
      <c r="B58" s="347" t="s">
        <v>167</v>
      </c>
      <c r="C58" s="351" t="s">
        <v>304</v>
      </c>
      <c r="D58" s="354">
        <v>265</v>
      </c>
      <c r="E58" s="357">
        <v>64</v>
      </c>
      <c r="F58" s="303">
        <f t="shared" si="0"/>
        <v>16960</v>
      </c>
      <c r="G58" s="362">
        <v>2.5499999999999901</v>
      </c>
    </row>
    <row r="59" spans="1:7" x14ac:dyDescent="0.2">
      <c r="A59" s="341">
        <v>56</v>
      </c>
      <c r="B59" s="347" t="s">
        <v>168</v>
      </c>
      <c r="C59" s="351" t="s">
        <v>315</v>
      </c>
      <c r="D59" s="354">
        <v>372</v>
      </c>
      <c r="E59" s="357">
        <v>93</v>
      </c>
      <c r="F59" s="303">
        <f t="shared" si="0"/>
        <v>34596</v>
      </c>
      <c r="G59" s="362">
        <v>2.5599999999999898</v>
      </c>
    </row>
    <row r="60" spans="1:7" x14ac:dyDescent="0.2">
      <c r="A60" s="341">
        <v>57</v>
      </c>
      <c r="B60" s="347" t="s">
        <v>169</v>
      </c>
      <c r="C60" s="351" t="s">
        <v>315</v>
      </c>
      <c r="D60" s="354">
        <v>34</v>
      </c>
      <c r="E60" s="357">
        <v>124</v>
      </c>
      <c r="F60" s="303">
        <f t="shared" si="0"/>
        <v>4216</v>
      </c>
      <c r="G60" s="362">
        <v>2.5699999999999901</v>
      </c>
    </row>
    <row r="61" spans="1:7" x14ac:dyDescent="0.2">
      <c r="A61" s="341">
        <v>58</v>
      </c>
      <c r="B61" s="347" t="s">
        <v>170</v>
      </c>
      <c r="C61" s="351" t="s">
        <v>315</v>
      </c>
      <c r="D61" s="354">
        <v>38</v>
      </c>
      <c r="E61" s="357">
        <v>160</v>
      </c>
      <c r="F61" s="303">
        <f t="shared" si="0"/>
        <v>6080</v>
      </c>
      <c r="G61" s="362">
        <v>2.5799999999999899</v>
      </c>
    </row>
    <row r="62" spans="1:7" x14ac:dyDescent="0.2">
      <c r="A62" s="341">
        <v>59</v>
      </c>
      <c r="B62" s="347" t="s">
        <v>171</v>
      </c>
      <c r="C62" s="351" t="s">
        <v>315</v>
      </c>
      <c r="D62" s="354">
        <v>46</v>
      </c>
      <c r="E62" s="357">
        <v>151</v>
      </c>
      <c r="F62" s="303">
        <f t="shared" si="0"/>
        <v>6946</v>
      </c>
      <c r="G62" s="362">
        <v>2.5899999999999901</v>
      </c>
    </row>
    <row r="63" spans="1:7" x14ac:dyDescent="0.2">
      <c r="A63" s="341">
        <v>60</v>
      </c>
      <c r="B63" s="347" t="s">
        <v>172</v>
      </c>
      <c r="C63" s="351" t="s">
        <v>315</v>
      </c>
      <c r="D63" s="354">
        <v>12</v>
      </c>
      <c r="E63" s="357">
        <v>187</v>
      </c>
      <c r="F63" s="303">
        <f t="shared" si="0"/>
        <v>2244</v>
      </c>
      <c r="G63" s="362">
        <v>2.5999999999999899</v>
      </c>
    </row>
    <row r="64" spans="1:7" x14ac:dyDescent="0.2">
      <c r="A64" s="341">
        <v>61</v>
      </c>
      <c r="B64" s="347" t="s">
        <v>173</v>
      </c>
      <c r="C64" s="351" t="s">
        <v>315</v>
      </c>
      <c r="D64" s="354">
        <v>19</v>
      </c>
      <c r="E64" s="357">
        <v>48</v>
      </c>
      <c r="F64" s="303">
        <f t="shared" si="0"/>
        <v>912</v>
      </c>
      <c r="G64" s="362">
        <v>2.6099999999999901</v>
      </c>
    </row>
    <row r="65" spans="1:7" x14ac:dyDescent="0.2">
      <c r="A65" s="341">
        <v>62</v>
      </c>
      <c r="B65" s="347" t="s">
        <v>174</v>
      </c>
      <c r="C65" s="351" t="s">
        <v>315</v>
      </c>
      <c r="D65" s="354">
        <v>603</v>
      </c>
      <c r="E65" s="357">
        <v>33</v>
      </c>
      <c r="F65" s="303">
        <f t="shared" si="0"/>
        <v>19899</v>
      </c>
      <c r="G65" s="362">
        <v>2.6199999999999899</v>
      </c>
    </row>
    <row r="66" spans="1:7" x14ac:dyDescent="0.2">
      <c r="A66" s="341">
        <v>63</v>
      </c>
      <c r="B66" s="347" t="s">
        <v>175</v>
      </c>
      <c r="C66" s="351" t="s">
        <v>315</v>
      </c>
      <c r="D66" s="354">
        <v>12</v>
      </c>
      <c r="E66" s="357">
        <v>70</v>
      </c>
      <c r="F66" s="303">
        <f t="shared" si="0"/>
        <v>840</v>
      </c>
      <c r="G66" s="362">
        <v>2.6299999999999901</v>
      </c>
    </row>
    <row r="67" spans="1:7" x14ac:dyDescent="0.2">
      <c r="A67" s="341">
        <v>64</v>
      </c>
      <c r="B67" s="347" t="s">
        <v>176</v>
      </c>
      <c r="C67" s="351" t="s">
        <v>306</v>
      </c>
      <c r="D67" s="354">
        <v>52</v>
      </c>
      <c r="E67" s="357">
        <v>1018</v>
      </c>
      <c r="F67" s="303">
        <f t="shared" si="0"/>
        <v>52936</v>
      </c>
      <c r="G67" s="362">
        <v>2.6399999999999899</v>
      </c>
    </row>
    <row r="68" spans="1:7" x14ac:dyDescent="0.2">
      <c r="A68" s="341">
        <v>65</v>
      </c>
      <c r="B68" s="347" t="s">
        <v>177</v>
      </c>
      <c r="C68" s="351" t="s">
        <v>306</v>
      </c>
      <c r="D68" s="354">
        <v>4</v>
      </c>
      <c r="E68" s="357">
        <v>1234</v>
      </c>
      <c r="F68" s="303">
        <f t="shared" ref="F68:F82" si="1">IF(AND(ISNUMBER(D68),ISNUMBER(E68)),D68*E68,"")</f>
        <v>4936</v>
      </c>
      <c r="G68" s="362">
        <v>2.6499999999999901</v>
      </c>
    </row>
    <row r="69" spans="1:7" x14ac:dyDescent="0.2">
      <c r="A69" s="341">
        <v>66</v>
      </c>
      <c r="B69" s="347" t="s">
        <v>178</v>
      </c>
      <c r="C69" s="351" t="s">
        <v>306</v>
      </c>
      <c r="D69" s="354">
        <v>3</v>
      </c>
      <c r="E69" s="357">
        <v>1425</v>
      </c>
      <c r="F69" s="303">
        <f t="shared" si="1"/>
        <v>4275</v>
      </c>
      <c r="G69" s="362">
        <v>2.6599999999999899</v>
      </c>
    </row>
    <row r="70" spans="1:7" x14ac:dyDescent="0.2">
      <c r="A70" s="341">
        <v>67</v>
      </c>
      <c r="B70" s="347" t="s">
        <v>179</v>
      </c>
      <c r="C70" s="351" t="s">
        <v>306</v>
      </c>
      <c r="D70" s="354">
        <v>23</v>
      </c>
      <c r="E70" s="357">
        <v>1442</v>
      </c>
      <c r="F70" s="303">
        <f t="shared" si="1"/>
        <v>33166</v>
      </c>
      <c r="G70" s="362">
        <v>2.6699999999999902</v>
      </c>
    </row>
    <row r="71" spans="1:7" x14ac:dyDescent="0.2">
      <c r="A71" s="341">
        <v>68</v>
      </c>
      <c r="B71" s="347" t="s">
        <v>180</v>
      </c>
      <c r="C71" s="351" t="s">
        <v>306</v>
      </c>
      <c r="D71" s="354">
        <v>1</v>
      </c>
      <c r="E71" s="357">
        <v>1721</v>
      </c>
      <c r="F71" s="303">
        <f t="shared" si="1"/>
        <v>1721</v>
      </c>
      <c r="G71" s="362">
        <v>2.6799999999999899</v>
      </c>
    </row>
    <row r="72" spans="1:7" x14ac:dyDescent="0.2">
      <c r="A72" s="341">
        <v>69</v>
      </c>
      <c r="B72" s="347" t="s">
        <v>181</v>
      </c>
      <c r="C72" s="351" t="s">
        <v>306</v>
      </c>
      <c r="D72" s="354">
        <v>2</v>
      </c>
      <c r="E72" s="357">
        <v>1831</v>
      </c>
      <c r="F72" s="303">
        <f t="shared" si="1"/>
        <v>3662</v>
      </c>
      <c r="G72" s="362">
        <v>2.6899999999999902</v>
      </c>
    </row>
    <row r="73" spans="1:7" x14ac:dyDescent="0.2">
      <c r="A73" s="341">
        <v>70</v>
      </c>
      <c r="B73" s="347" t="s">
        <v>182</v>
      </c>
      <c r="C73" s="351" t="s">
        <v>306</v>
      </c>
      <c r="D73" s="354">
        <v>5</v>
      </c>
      <c r="E73" s="357">
        <v>1138</v>
      </c>
      <c r="F73" s="303">
        <f t="shared" si="1"/>
        <v>5690</v>
      </c>
      <c r="G73" s="362">
        <v>2.69999999999999</v>
      </c>
    </row>
    <row r="74" spans="1:7" x14ac:dyDescent="0.2">
      <c r="A74" s="341">
        <v>71</v>
      </c>
      <c r="B74" s="347" t="s">
        <v>183</v>
      </c>
      <c r="C74" s="351" t="s">
        <v>306</v>
      </c>
      <c r="D74" s="354">
        <v>54</v>
      </c>
      <c r="E74" s="357">
        <v>800</v>
      </c>
      <c r="F74" s="303">
        <f t="shared" si="1"/>
        <v>43200</v>
      </c>
      <c r="G74" s="362">
        <v>2.7099999999999902</v>
      </c>
    </row>
    <row r="75" spans="1:7" x14ac:dyDescent="0.2">
      <c r="A75" s="341">
        <v>72</v>
      </c>
      <c r="B75" s="347" t="s">
        <v>184</v>
      </c>
      <c r="C75" s="351" t="s">
        <v>306</v>
      </c>
      <c r="D75" s="354">
        <v>43</v>
      </c>
      <c r="E75" s="357">
        <v>4000</v>
      </c>
      <c r="F75" s="303">
        <f t="shared" si="1"/>
        <v>172000</v>
      </c>
      <c r="G75" s="362">
        <v>2.71999999999999</v>
      </c>
    </row>
    <row r="76" spans="1:7" x14ac:dyDescent="0.2">
      <c r="A76" s="341">
        <v>73</v>
      </c>
      <c r="B76" s="347" t="s">
        <v>185</v>
      </c>
      <c r="C76" s="351" t="s">
        <v>306</v>
      </c>
      <c r="D76" s="354">
        <v>6</v>
      </c>
      <c r="E76" s="357">
        <v>5000</v>
      </c>
      <c r="F76" s="303">
        <f t="shared" si="1"/>
        <v>30000</v>
      </c>
      <c r="G76" s="362">
        <v>2.7299999999999902</v>
      </c>
    </row>
    <row r="77" spans="1:7" x14ac:dyDescent="0.2">
      <c r="A77" s="341">
        <v>74</v>
      </c>
      <c r="B77" s="347" t="s">
        <v>186</v>
      </c>
      <c r="C77" s="351" t="s">
        <v>306</v>
      </c>
      <c r="D77" s="354">
        <v>8</v>
      </c>
      <c r="E77" s="357">
        <v>6250</v>
      </c>
      <c r="F77" s="303">
        <f t="shared" si="1"/>
        <v>50000</v>
      </c>
      <c r="G77" s="362">
        <v>2.73999999999999</v>
      </c>
    </row>
    <row r="78" spans="1:7" x14ac:dyDescent="0.2">
      <c r="A78" s="341">
        <v>75</v>
      </c>
      <c r="B78" s="347" t="s">
        <v>187</v>
      </c>
      <c r="C78" s="351" t="s">
        <v>306</v>
      </c>
      <c r="D78" s="354">
        <v>1</v>
      </c>
      <c r="E78" s="357">
        <v>12239</v>
      </c>
      <c r="F78" s="303">
        <f t="shared" si="1"/>
        <v>12239</v>
      </c>
      <c r="G78" s="362">
        <v>2.7499999999999898</v>
      </c>
    </row>
    <row r="79" spans="1:7" x14ac:dyDescent="0.2">
      <c r="A79" s="341">
        <v>76</v>
      </c>
      <c r="B79" s="347" t="s">
        <v>188</v>
      </c>
      <c r="C79" s="351" t="s">
        <v>306</v>
      </c>
      <c r="D79" s="354">
        <v>3</v>
      </c>
      <c r="E79" s="357">
        <v>13643</v>
      </c>
      <c r="F79" s="303">
        <f t="shared" si="1"/>
        <v>40929</v>
      </c>
      <c r="G79" s="362">
        <v>2.75999999999999</v>
      </c>
    </row>
    <row r="80" spans="1:7" x14ac:dyDescent="0.2">
      <c r="A80" s="341">
        <v>77</v>
      </c>
      <c r="B80" s="347" t="s">
        <v>189</v>
      </c>
      <c r="C80" s="351" t="s">
        <v>305</v>
      </c>
      <c r="D80" s="354">
        <v>366</v>
      </c>
      <c r="E80" s="357">
        <v>200</v>
      </c>
      <c r="F80" s="303">
        <f t="shared" si="1"/>
        <v>73200</v>
      </c>
      <c r="G80" s="362">
        <v>2.7699999999999898</v>
      </c>
    </row>
    <row r="81" spans="1:7" x14ac:dyDescent="0.2">
      <c r="A81" s="341">
        <v>78</v>
      </c>
      <c r="B81" s="347" t="s">
        <v>190</v>
      </c>
      <c r="C81" s="351" t="s">
        <v>305</v>
      </c>
      <c r="D81" s="354">
        <v>274</v>
      </c>
      <c r="E81" s="357">
        <v>193</v>
      </c>
      <c r="F81" s="303">
        <f t="shared" si="1"/>
        <v>52882</v>
      </c>
      <c r="G81" s="362">
        <v>2.77999999999999</v>
      </c>
    </row>
    <row r="82" spans="1:7" x14ac:dyDescent="0.2">
      <c r="A82" s="341">
        <v>79</v>
      </c>
      <c r="B82" s="347" t="s">
        <v>191</v>
      </c>
      <c r="C82" s="351" t="s">
        <v>315</v>
      </c>
      <c r="D82" s="354">
        <v>30</v>
      </c>
      <c r="E82" s="357">
        <v>220</v>
      </c>
      <c r="F82" s="303">
        <f t="shared" si="1"/>
        <v>6600</v>
      </c>
      <c r="G82" s="362">
        <v>2.7899999999999801</v>
      </c>
    </row>
    <row r="83" spans="1:7" ht="13.5" thickBot="1" x14ac:dyDescent="0.25">
      <c r="A83" s="341">
        <v>80</v>
      </c>
      <c r="B83" s="348" t="s">
        <v>192</v>
      </c>
      <c r="C83" s="352" t="s">
        <v>306</v>
      </c>
      <c r="D83" s="355">
        <v>10</v>
      </c>
      <c r="E83" s="358">
        <v>10000</v>
      </c>
      <c r="F83" s="303">
        <f>IF(AND(ISNUMBER(D83),ISNUMBER(E83)),D83*E83,"")</f>
        <v>100000</v>
      </c>
      <c r="G83" s="362">
        <v>2.7999999999999901</v>
      </c>
    </row>
    <row r="84" spans="1:7" x14ac:dyDescent="0.2">
      <c r="A84" s="341">
        <v>81</v>
      </c>
      <c r="B84" s="349" t="s">
        <v>193</v>
      </c>
      <c r="C84" s="353" t="s">
        <v>315</v>
      </c>
      <c r="D84" s="356">
        <v>235</v>
      </c>
      <c r="E84" s="359">
        <v>46</v>
      </c>
      <c r="F84" s="303">
        <f t="shared" ref="F84:F129" si="2">IF(AND(ISNUMBER(D84),ISNUMBER(E84)),D84*E84,"")</f>
        <v>10810</v>
      </c>
      <c r="G84" s="363">
        <v>3.1</v>
      </c>
    </row>
    <row r="85" spans="1:7" x14ac:dyDescent="0.2">
      <c r="A85" s="341">
        <v>82</v>
      </c>
      <c r="B85" s="347" t="s">
        <v>194</v>
      </c>
      <c r="C85" s="351" t="s">
        <v>315</v>
      </c>
      <c r="D85" s="354">
        <v>230</v>
      </c>
      <c r="E85" s="357">
        <v>50</v>
      </c>
      <c r="F85" s="303">
        <f t="shared" si="2"/>
        <v>11500</v>
      </c>
      <c r="G85" s="363">
        <v>3.2</v>
      </c>
    </row>
    <row r="86" spans="1:7" x14ac:dyDescent="0.2">
      <c r="A86" s="341">
        <v>83</v>
      </c>
      <c r="B86" s="347" t="s">
        <v>195</v>
      </c>
      <c r="C86" s="351" t="s">
        <v>315</v>
      </c>
      <c r="D86" s="354">
        <v>160</v>
      </c>
      <c r="E86" s="357">
        <v>42</v>
      </c>
      <c r="F86" s="303">
        <f t="shared" si="2"/>
        <v>6720</v>
      </c>
      <c r="G86" s="363">
        <v>3.3</v>
      </c>
    </row>
    <row r="87" spans="1:7" x14ac:dyDescent="0.2">
      <c r="A87" s="341">
        <v>84</v>
      </c>
      <c r="B87" s="347" t="s">
        <v>196</v>
      </c>
      <c r="C87" s="351" t="s">
        <v>315</v>
      </c>
      <c r="D87" s="354">
        <v>35</v>
      </c>
      <c r="E87" s="357">
        <v>20</v>
      </c>
      <c r="F87" s="303">
        <f t="shared" si="2"/>
        <v>700</v>
      </c>
      <c r="G87" s="363">
        <v>3.4</v>
      </c>
    </row>
    <row r="88" spans="1:7" x14ac:dyDescent="0.2">
      <c r="A88" s="341">
        <v>85</v>
      </c>
      <c r="B88" s="347" t="s">
        <v>197</v>
      </c>
      <c r="C88" s="351" t="s">
        <v>315</v>
      </c>
      <c r="D88" s="354">
        <v>320</v>
      </c>
      <c r="E88" s="357">
        <v>74</v>
      </c>
      <c r="F88" s="303">
        <f t="shared" si="2"/>
        <v>23680</v>
      </c>
      <c r="G88" s="363">
        <v>3.5</v>
      </c>
    </row>
    <row r="89" spans="1:7" x14ac:dyDescent="0.2">
      <c r="A89" s="341">
        <v>86</v>
      </c>
      <c r="B89" s="347" t="s">
        <v>198</v>
      </c>
      <c r="C89" s="351" t="s">
        <v>315</v>
      </c>
      <c r="D89" s="354">
        <v>185</v>
      </c>
      <c r="E89" s="357">
        <v>29</v>
      </c>
      <c r="F89" s="303">
        <f t="shared" si="2"/>
        <v>5365</v>
      </c>
      <c r="G89" s="363">
        <v>3.6</v>
      </c>
    </row>
    <row r="90" spans="1:7" x14ac:dyDescent="0.2">
      <c r="A90" s="341">
        <v>87</v>
      </c>
      <c r="B90" s="347" t="s">
        <v>199</v>
      </c>
      <c r="C90" s="351" t="s">
        <v>306</v>
      </c>
      <c r="D90" s="354">
        <v>18</v>
      </c>
      <c r="E90" s="357">
        <v>3408</v>
      </c>
      <c r="F90" s="303">
        <f t="shared" si="2"/>
        <v>61344</v>
      </c>
      <c r="G90" s="363">
        <v>3.7</v>
      </c>
    </row>
    <row r="91" spans="1:7" x14ac:dyDescent="0.2">
      <c r="A91" s="341">
        <v>88</v>
      </c>
      <c r="B91" s="347" t="s">
        <v>200</v>
      </c>
      <c r="C91" s="351" t="s">
        <v>306</v>
      </c>
      <c r="D91" s="354">
        <v>2</v>
      </c>
      <c r="E91" s="357">
        <v>6426</v>
      </c>
      <c r="F91" s="303">
        <f t="shared" si="2"/>
        <v>12852</v>
      </c>
      <c r="G91" s="363">
        <v>3.8</v>
      </c>
    </row>
    <row r="92" spans="1:7" x14ac:dyDescent="0.2">
      <c r="A92" s="341">
        <v>89</v>
      </c>
      <c r="B92" s="347" t="s">
        <v>201</v>
      </c>
      <c r="C92" s="351" t="s">
        <v>315</v>
      </c>
      <c r="D92" s="354">
        <v>1090</v>
      </c>
      <c r="E92" s="357">
        <v>6</v>
      </c>
      <c r="F92" s="303">
        <f t="shared" si="2"/>
        <v>6540</v>
      </c>
      <c r="G92" s="363">
        <v>3.9</v>
      </c>
    </row>
    <row r="93" spans="1:7" x14ac:dyDescent="0.2">
      <c r="A93" s="341">
        <v>90</v>
      </c>
      <c r="B93" s="347" t="s">
        <v>202</v>
      </c>
      <c r="C93" s="351" t="s">
        <v>306</v>
      </c>
      <c r="D93" s="354">
        <v>1</v>
      </c>
      <c r="E93" s="357">
        <v>20000</v>
      </c>
      <c r="F93" s="303">
        <f t="shared" si="2"/>
        <v>20000</v>
      </c>
      <c r="G93" s="362">
        <v>3.1</v>
      </c>
    </row>
    <row r="94" spans="1:7" x14ac:dyDescent="0.2">
      <c r="A94" s="341">
        <v>91</v>
      </c>
      <c r="B94" s="347" t="s">
        <v>203</v>
      </c>
      <c r="C94" s="351" t="s">
        <v>315</v>
      </c>
      <c r="D94" s="354">
        <v>2445</v>
      </c>
      <c r="E94" s="357">
        <v>2</v>
      </c>
      <c r="F94" s="303">
        <f t="shared" si="2"/>
        <v>4890</v>
      </c>
      <c r="G94" s="362">
        <v>3.11</v>
      </c>
    </row>
    <row r="95" spans="1:7" x14ac:dyDescent="0.2">
      <c r="A95" s="341">
        <v>92</v>
      </c>
      <c r="B95" s="347" t="s">
        <v>204</v>
      </c>
      <c r="C95" s="351" t="s">
        <v>315</v>
      </c>
      <c r="D95" s="354">
        <v>3070</v>
      </c>
      <c r="E95" s="357">
        <v>2</v>
      </c>
      <c r="F95" s="303">
        <f t="shared" si="2"/>
        <v>6140</v>
      </c>
      <c r="G95" s="362">
        <v>3.12</v>
      </c>
    </row>
    <row r="96" spans="1:7" x14ac:dyDescent="0.2">
      <c r="A96" s="341">
        <v>93</v>
      </c>
      <c r="B96" s="347" t="s">
        <v>205</v>
      </c>
      <c r="C96" s="351" t="s">
        <v>315</v>
      </c>
      <c r="D96" s="354">
        <v>2595</v>
      </c>
      <c r="E96" s="357">
        <v>3</v>
      </c>
      <c r="F96" s="303">
        <f t="shared" si="2"/>
        <v>7785</v>
      </c>
      <c r="G96" s="362">
        <v>3.13</v>
      </c>
    </row>
    <row r="97" spans="1:7" x14ac:dyDescent="0.2">
      <c r="A97" s="341">
        <v>94</v>
      </c>
      <c r="B97" s="347" t="s">
        <v>206</v>
      </c>
      <c r="C97" s="351" t="s">
        <v>315</v>
      </c>
      <c r="D97" s="354">
        <v>2845</v>
      </c>
      <c r="E97" s="357">
        <v>5</v>
      </c>
      <c r="F97" s="303">
        <f t="shared" si="2"/>
        <v>14225</v>
      </c>
      <c r="G97" s="362">
        <v>3.14</v>
      </c>
    </row>
    <row r="98" spans="1:7" x14ac:dyDescent="0.2">
      <c r="A98" s="341">
        <v>95</v>
      </c>
      <c r="B98" s="347" t="s">
        <v>207</v>
      </c>
      <c r="C98" s="351" t="s">
        <v>315</v>
      </c>
      <c r="D98" s="354">
        <v>1560</v>
      </c>
      <c r="E98" s="357">
        <v>4</v>
      </c>
      <c r="F98" s="303">
        <f t="shared" si="2"/>
        <v>6240</v>
      </c>
      <c r="G98" s="362">
        <v>3.15</v>
      </c>
    </row>
    <row r="99" spans="1:7" x14ac:dyDescent="0.2">
      <c r="A99" s="341">
        <v>96</v>
      </c>
      <c r="B99" s="347" t="s">
        <v>208</v>
      </c>
      <c r="C99" s="351" t="s">
        <v>306</v>
      </c>
      <c r="D99" s="354">
        <v>8</v>
      </c>
      <c r="E99" s="357">
        <v>1812</v>
      </c>
      <c r="F99" s="303">
        <f t="shared" si="2"/>
        <v>14496</v>
      </c>
      <c r="G99" s="362">
        <v>3.16</v>
      </c>
    </row>
    <row r="100" spans="1:7" x14ac:dyDescent="0.2">
      <c r="A100" s="341">
        <v>97</v>
      </c>
      <c r="B100" s="347" t="s">
        <v>209</v>
      </c>
      <c r="C100" s="351" t="s">
        <v>306</v>
      </c>
      <c r="D100" s="354">
        <v>15</v>
      </c>
      <c r="E100" s="357">
        <v>2735</v>
      </c>
      <c r="F100" s="303">
        <f t="shared" si="2"/>
        <v>41025</v>
      </c>
      <c r="G100" s="362">
        <v>3.17</v>
      </c>
    </row>
    <row r="101" spans="1:7" x14ac:dyDescent="0.2">
      <c r="A101" s="341">
        <v>98</v>
      </c>
      <c r="B101" s="347" t="s">
        <v>210</v>
      </c>
      <c r="C101" s="351" t="s">
        <v>306</v>
      </c>
      <c r="D101" s="354">
        <v>9</v>
      </c>
      <c r="E101" s="357">
        <v>3141</v>
      </c>
      <c r="F101" s="303">
        <f t="shared" si="2"/>
        <v>28269</v>
      </c>
      <c r="G101" s="362">
        <v>3.18</v>
      </c>
    </row>
    <row r="102" spans="1:7" x14ac:dyDescent="0.2">
      <c r="A102" s="341">
        <v>99</v>
      </c>
      <c r="B102" s="347" t="s">
        <v>211</v>
      </c>
      <c r="C102" s="351" t="s">
        <v>306</v>
      </c>
      <c r="D102" s="354">
        <v>1</v>
      </c>
      <c r="E102" s="357">
        <v>17175</v>
      </c>
      <c r="F102" s="303">
        <f t="shared" si="2"/>
        <v>17175</v>
      </c>
      <c r="G102" s="362">
        <v>3.19</v>
      </c>
    </row>
    <row r="103" spans="1:7" x14ac:dyDescent="0.2">
      <c r="A103" s="341">
        <v>100</v>
      </c>
      <c r="B103" s="347" t="s">
        <v>212</v>
      </c>
      <c r="C103" s="351" t="s">
        <v>306</v>
      </c>
      <c r="D103" s="354">
        <v>1</v>
      </c>
      <c r="E103" s="357">
        <v>19184</v>
      </c>
      <c r="F103" s="303">
        <f t="shared" si="2"/>
        <v>19184</v>
      </c>
      <c r="G103" s="362">
        <v>3.2</v>
      </c>
    </row>
    <row r="104" spans="1:7" x14ac:dyDescent="0.2">
      <c r="A104" s="341">
        <v>101</v>
      </c>
      <c r="B104" s="347" t="s">
        <v>213</v>
      </c>
      <c r="C104" s="351" t="s">
        <v>306</v>
      </c>
      <c r="D104" s="354">
        <v>1</v>
      </c>
      <c r="E104" s="357">
        <v>23624</v>
      </c>
      <c r="F104" s="303">
        <f t="shared" si="2"/>
        <v>23624</v>
      </c>
      <c r="G104" s="362">
        <v>3.21</v>
      </c>
    </row>
    <row r="105" spans="1:7" x14ac:dyDescent="0.2">
      <c r="A105" s="341">
        <v>102</v>
      </c>
      <c r="B105" s="347" t="s">
        <v>214</v>
      </c>
      <c r="C105" s="351" t="s">
        <v>306</v>
      </c>
      <c r="D105" s="354">
        <v>1</v>
      </c>
      <c r="E105" s="357">
        <v>21617</v>
      </c>
      <c r="F105" s="303">
        <f t="shared" si="2"/>
        <v>21617</v>
      </c>
      <c r="G105" s="362">
        <v>3.22</v>
      </c>
    </row>
    <row r="106" spans="1:7" x14ac:dyDescent="0.2">
      <c r="A106" s="341">
        <v>103</v>
      </c>
      <c r="B106" s="347" t="s">
        <v>215</v>
      </c>
      <c r="C106" s="351" t="s">
        <v>306</v>
      </c>
      <c r="D106" s="354">
        <v>1</v>
      </c>
      <c r="E106" s="357">
        <v>16550</v>
      </c>
      <c r="F106" s="303">
        <f t="shared" si="2"/>
        <v>16550</v>
      </c>
      <c r="G106" s="362">
        <v>3.23</v>
      </c>
    </row>
    <row r="107" spans="1:7" x14ac:dyDescent="0.2">
      <c r="A107" s="341">
        <v>104</v>
      </c>
      <c r="B107" s="347" t="s">
        <v>216</v>
      </c>
      <c r="C107" s="351" t="s">
        <v>306</v>
      </c>
      <c r="D107" s="354">
        <v>2</v>
      </c>
      <c r="E107" s="357">
        <v>20000</v>
      </c>
      <c r="F107" s="303">
        <f t="shared" si="2"/>
        <v>40000</v>
      </c>
      <c r="G107" s="362">
        <v>3.24</v>
      </c>
    </row>
    <row r="108" spans="1:7" x14ac:dyDescent="0.2">
      <c r="A108" s="341">
        <v>105</v>
      </c>
      <c r="B108" s="347" t="s">
        <v>217</v>
      </c>
      <c r="C108" s="351" t="s">
        <v>306</v>
      </c>
      <c r="D108" s="354">
        <v>1</v>
      </c>
      <c r="E108" s="357">
        <v>32360</v>
      </c>
      <c r="F108" s="303">
        <f t="shared" si="2"/>
        <v>32360</v>
      </c>
      <c r="G108" s="362">
        <v>3.25</v>
      </c>
    </row>
    <row r="109" spans="1:7" x14ac:dyDescent="0.2">
      <c r="A109" s="341">
        <v>106</v>
      </c>
      <c r="B109" s="347" t="s">
        <v>218</v>
      </c>
      <c r="C109" s="351" t="s">
        <v>315</v>
      </c>
      <c r="D109" s="354">
        <v>69</v>
      </c>
      <c r="E109" s="357">
        <v>410</v>
      </c>
      <c r="F109" s="303">
        <f t="shared" si="2"/>
        <v>28290</v>
      </c>
      <c r="G109" s="362">
        <v>3.26</v>
      </c>
    </row>
    <row r="110" spans="1:7" x14ac:dyDescent="0.2">
      <c r="A110" s="341">
        <v>107</v>
      </c>
      <c r="B110" s="347" t="s">
        <v>219</v>
      </c>
      <c r="C110" s="351" t="s">
        <v>315</v>
      </c>
      <c r="D110" s="354">
        <v>3</v>
      </c>
      <c r="E110" s="357">
        <v>1600</v>
      </c>
      <c r="F110" s="303">
        <f t="shared" si="2"/>
        <v>4800</v>
      </c>
      <c r="G110" s="362">
        <v>3.27</v>
      </c>
    </row>
    <row r="111" spans="1:7" x14ac:dyDescent="0.2">
      <c r="A111" s="341">
        <v>108</v>
      </c>
      <c r="B111" s="347" t="s">
        <v>220</v>
      </c>
      <c r="C111" s="351" t="s">
        <v>315</v>
      </c>
      <c r="D111" s="354">
        <v>10</v>
      </c>
      <c r="E111" s="357">
        <v>436</v>
      </c>
      <c r="F111" s="303">
        <f t="shared" si="2"/>
        <v>4360</v>
      </c>
      <c r="G111" s="362">
        <v>3.28</v>
      </c>
    </row>
    <row r="112" spans="1:7" x14ac:dyDescent="0.2">
      <c r="A112" s="341">
        <v>109</v>
      </c>
      <c r="B112" s="347" t="s">
        <v>221</v>
      </c>
      <c r="C112" s="351" t="s">
        <v>315</v>
      </c>
      <c r="D112" s="354">
        <v>81</v>
      </c>
      <c r="E112" s="357">
        <v>680</v>
      </c>
      <c r="F112" s="303">
        <f t="shared" si="2"/>
        <v>55080</v>
      </c>
      <c r="G112" s="362">
        <v>3.29</v>
      </c>
    </row>
    <row r="113" spans="1:7" x14ac:dyDescent="0.2">
      <c r="A113" s="341">
        <v>110</v>
      </c>
      <c r="B113" s="347" t="s">
        <v>222</v>
      </c>
      <c r="C113" s="351" t="s">
        <v>306</v>
      </c>
      <c r="D113" s="354">
        <v>8</v>
      </c>
      <c r="E113" s="357">
        <v>741</v>
      </c>
      <c r="F113" s="303">
        <f t="shared" si="2"/>
        <v>5928</v>
      </c>
      <c r="G113" s="362">
        <v>3.3</v>
      </c>
    </row>
    <row r="114" spans="1:7" x14ac:dyDescent="0.2">
      <c r="A114" s="341">
        <v>111</v>
      </c>
      <c r="B114" s="347" t="s">
        <v>223</v>
      </c>
      <c r="C114" s="351" t="s">
        <v>306</v>
      </c>
      <c r="D114" s="354">
        <v>9</v>
      </c>
      <c r="E114" s="357">
        <v>1104</v>
      </c>
      <c r="F114" s="303">
        <f t="shared" si="2"/>
        <v>9936</v>
      </c>
      <c r="G114" s="362">
        <v>3.31</v>
      </c>
    </row>
    <row r="115" spans="1:7" x14ac:dyDescent="0.2">
      <c r="A115" s="341">
        <v>112</v>
      </c>
      <c r="B115" s="347" t="s">
        <v>224</v>
      </c>
      <c r="C115" s="351" t="s">
        <v>306</v>
      </c>
      <c r="D115" s="354">
        <v>13</v>
      </c>
      <c r="E115" s="357">
        <v>1344</v>
      </c>
      <c r="F115" s="303">
        <f t="shared" si="2"/>
        <v>17472</v>
      </c>
      <c r="G115" s="362">
        <v>3.3199999999999901</v>
      </c>
    </row>
    <row r="116" spans="1:7" x14ac:dyDescent="0.2">
      <c r="A116" s="341">
        <v>113</v>
      </c>
      <c r="B116" s="347" t="s">
        <v>225</v>
      </c>
      <c r="C116" s="351" t="s">
        <v>306</v>
      </c>
      <c r="D116" s="354">
        <v>7</v>
      </c>
      <c r="E116" s="357">
        <v>1568</v>
      </c>
      <c r="F116" s="303">
        <f t="shared" si="2"/>
        <v>10976</v>
      </c>
      <c r="G116" s="362">
        <v>3.33</v>
      </c>
    </row>
    <row r="117" spans="1:7" x14ac:dyDescent="0.2">
      <c r="A117" s="341">
        <v>114</v>
      </c>
      <c r="B117" s="347" t="s">
        <v>226</v>
      </c>
      <c r="C117" s="351" t="s">
        <v>306</v>
      </c>
      <c r="D117" s="354">
        <v>18</v>
      </c>
      <c r="E117" s="357">
        <v>1376</v>
      </c>
      <c r="F117" s="303">
        <f t="shared" si="2"/>
        <v>24768</v>
      </c>
      <c r="G117" s="362">
        <v>3.3399999999999901</v>
      </c>
    </row>
    <row r="118" spans="1:7" x14ac:dyDescent="0.2">
      <c r="A118" s="341">
        <v>115</v>
      </c>
      <c r="B118" s="347" t="s">
        <v>227</v>
      </c>
      <c r="C118" s="351" t="s">
        <v>306</v>
      </c>
      <c r="D118" s="354">
        <v>32</v>
      </c>
      <c r="E118" s="357">
        <v>875</v>
      </c>
      <c r="F118" s="303">
        <f t="shared" si="2"/>
        <v>28000</v>
      </c>
      <c r="G118" s="362">
        <v>3.35</v>
      </c>
    </row>
    <row r="119" spans="1:7" x14ac:dyDescent="0.2">
      <c r="A119" s="341">
        <v>116</v>
      </c>
      <c r="B119" s="347" t="s">
        <v>228</v>
      </c>
      <c r="C119" s="351" t="s">
        <v>306</v>
      </c>
      <c r="D119" s="354">
        <v>16</v>
      </c>
      <c r="E119" s="357">
        <v>270</v>
      </c>
      <c r="F119" s="303">
        <f t="shared" si="2"/>
        <v>4320</v>
      </c>
      <c r="G119" s="362">
        <v>3.3599999999999901</v>
      </c>
    </row>
    <row r="120" spans="1:7" x14ac:dyDescent="0.2">
      <c r="A120" s="341">
        <v>117</v>
      </c>
      <c r="B120" s="347" t="s">
        <v>229</v>
      </c>
      <c r="C120" s="351" t="s">
        <v>306</v>
      </c>
      <c r="D120" s="354">
        <v>8</v>
      </c>
      <c r="E120" s="357">
        <v>547</v>
      </c>
      <c r="F120" s="303">
        <f t="shared" si="2"/>
        <v>4376</v>
      </c>
      <c r="G120" s="362">
        <v>3.3699999999999899</v>
      </c>
    </row>
    <row r="121" spans="1:7" x14ac:dyDescent="0.2">
      <c r="A121" s="341">
        <v>118</v>
      </c>
      <c r="B121" s="347" t="s">
        <v>230</v>
      </c>
      <c r="C121" s="351" t="s">
        <v>306</v>
      </c>
      <c r="D121" s="354">
        <v>32</v>
      </c>
      <c r="E121" s="357">
        <v>1115</v>
      </c>
      <c r="F121" s="303">
        <f t="shared" si="2"/>
        <v>35680</v>
      </c>
      <c r="G121" s="362">
        <v>3.3799999999999901</v>
      </c>
    </row>
    <row r="122" spans="1:7" x14ac:dyDescent="0.2">
      <c r="A122" s="341">
        <v>119</v>
      </c>
      <c r="B122" s="347" t="s">
        <v>231</v>
      </c>
      <c r="C122" s="351" t="s">
        <v>306</v>
      </c>
      <c r="D122" s="354">
        <v>1</v>
      </c>
      <c r="E122" s="357">
        <v>1800</v>
      </c>
      <c r="F122" s="303">
        <f t="shared" si="2"/>
        <v>1800</v>
      </c>
      <c r="G122" s="362">
        <v>3.3899999999999899</v>
      </c>
    </row>
    <row r="123" spans="1:7" x14ac:dyDescent="0.2">
      <c r="A123" s="341">
        <v>120</v>
      </c>
      <c r="B123" s="347" t="s">
        <v>232</v>
      </c>
      <c r="C123" s="351" t="s">
        <v>306</v>
      </c>
      <c r="D123" s="354">
        <v>6</v>
      </c>
      <c r="E123" s="357">
        <v>882</v>
      </c>
      <c r="F123" s="303">
        <f t="shared" si="2"/>
        <v>5292</v>
      </c>
      <c r="G123" s="362">
        <v>3.3999999999999901</v>
      </c>
    </row>
    <row r="124" spans="1:7" x14ac:dyDescent="0.2">
      <c r="A124" s="341">
        <v>121</v>
      </c>
      <c r="B124" s="347" t="s">
        <v>233</v>
      </c>
      <c r="C124" s="351" t="s">
        <v>306</v>
      </c>
      <c r="D124" s="354">
        <v>9</v>
      </c>
      <c r="E124" s="357">
        <v>100</v>
      </c>
      <c r="F124" s="303">
        <f t="shared" si="2"/>
        <v>900</v>
      </c>
      <c r="G124" s="362">
        <v>3.4099999999999899</v>
      </c>
    </row>
    <row r="125" spans="1:7" x14ac:dyDescent="0.2">
      <c r="A125" s="341">
        <v>122</v>
      </c>
      <c r="B125" s="347" t="s">
        <v>234</v>
      </c>
      <c r="C125" s="351" t="s">
        <v>315</v>
      </c>
      <c r="D125" s="354">
        <v>827</v>
      </c>
      <c r="E125" s="357">
        <v>2</v>
      </c>
      <c r="F125" s="303">
        <f t="shared" si="2"/>
        <v>1654</v>
      </c>
      <c r="G125" s="362">
        <v>3.4199999999999902</v>
      </c>
    </row>
    <row r="126" spans="1:7" x14ac:dyDescent="0.2">
      <c r="A126" s="341">
        <v>123</v>
      </c>
      <c r="B126" s="347" t="s">
        <v>235</v>
      </c>
      <c r="C126" s="351" t="s">
        <v>306</v>
      </c>
      <c r="D126" s="354">
        <v>10</v>
      </c>
      <c r="E126" s="357">
        <v>175</v>
      </c>
      <c r="F126" s="303">
        <f t="shared" si="2"/>
        <v>1750</v>
      </c>
      <c r="G126" s="362">
        <v>3.4299999999999899</v>
      </c>
    </row>
    <row r="127" spans="1:7" x14ac:dyDescent="0.2">
      <c r="A127" s="341">
        <v>124</v>
      </c>
      <c r="B127" s="347" t="s">
        <v>236</v>
      </c>
      <c r="C127" s="351" t="s">
        <v>306</v>
      </c>
      <c r="D127" s="354">
        <v>1</v>
      </c>
      <c r="E127" s="357">
        <v>570</v>
      </c>
      <c r="F127" s="303">
        <f t="shared" si="2"/>
        <v>570</v>
      </c>
      <c r="G127" s="362">
        <v>3.4399999999999902</v>
      </c>
    </row>
    <row r="128" spans="1:7" x14ac:dyDescent="0.2">
      <c r="A128" s="341">
        <v>125</v>
      </c>
      <c r="B128" s="347" t="s">
        <v>237</v>
      </c>
      <c r="C128" s="351" t="s">
        <v>306</v>
      </c>
      <c r="D128" s="354">
        <v>2</v>
      </c>
      <c r="E128" s="357">
        <v>15000</v>
      </c>
      <c r="F128" s="303">
        <f t="shared" si="2"/>
        <v>30000</v>
      </c>
      <c r="G128" s="362">
        <v>3.44999999999999</v>
      </c>
    </row>
    <row r="129" spans="1:7" x14ac:dyDescent="0.2">
      <c r="A129" s="341">
        <v>126</v>
      </c>
      <c r="B129" s="347" t="s">
        <v>238</v>
      </c>
      <c r="C129" s="351" t="s">
        <v>306</v>
      </c>
      <c r="D129" s="354">
        <v>1</v>
      </c>
      <c r="E129" s="357">
        <v>1733</v>
      </c>
      <c r="F129" s="303">
        <f t="shared" si="2"/>
        <v>1733</v>
      </c>
      <c r="G129" s="362">
        <v>3.4599999999999902</v>
      </c>
    </row>
    <row r="130" spans="1:7" x14ac:dyDescent="0.2">
      <c r="A130" s="341">
        <v>127</v>
      </c>
      <c r="B130" s="347" t="s">
        <v>239</v>
      </c>
      <c r="C130" s="351" t="s">
        <v>306</v>
      </c>
      <c r="D130" s="354">
        <v>22</v>
      </c>
      <c r="E130" s="357">
        <v>477</v>
      </c>
      <c r="F130" s="303">
        <f t="shared" ref="F130:F193" si="3">IF(AND(ISNUMBER(D130),ISNUMBER(E130)),D130*E130,"")</f>
        <v>10494</v>
      </c>
      <c r="G130" s="362">
        <v>3.46999999999999</v>
      </c>
    </row>
    <row r="131" spans="1:7" x14ac:dyDescent="0.2">
      <c r="A131" s="304">
        <v>128</v>
      </c>
      <c r="B131" s="347" t="s">
        <v>240</v>
      </c>
      <c r="C131" s="351" t="s">
        <v>306</v>
      </c>
      <c r="D131" s="354">
        <v>10</v>
      </c>
      <c r="E131" s="357">
        <v>245</v>
      </c>
      <c r="F131" s="303">
        <f t="shared" si="3"/>
        <v>2450</v>
      </c>
      <c r="G131" s="362">
        <v>3.4799999999999902</v>
      </c>
    </row>
    <row r="132" spans="1:7" x14ac:dyDescent="0.2">
      <c r="A132" s="304">
        <v>129</v>
      </c>
      <c r="B132" s="347" t="s">
        <v>241</v>
      </c>
      <c r="C132" s="351" t="s">
        <v>315</v>
      </c>
      <c r="D132" s="354">
        <v>305</v>
      </c>
      <c r="E132" s="357">
        <v>3</v>
      </c>
      <c r="F132" s="303">
        <f t="shared" si="3"/>
        <v>915</v>
      </c>
      <c r="G132" s="362">
        <v>3.48999999999999</v>
      </c>
    </row>
    <row r="133" spans="1:7" ht="13.5" thickBot="1" x14ac:dyDescent="0.25">
      <c r="A133" s="304">
        <v>130</v>
      </c>
      <c r="B133" s="348" t="s">
        <v>242</v>
      </c>
      <c r="C133" s="352" t="s">
        <v>306</v>
      </c>
      <c r="D133" s="355">
        <v>2</v>
      </c>
      <c r="E133" s="358">
        <v>29000</v>
      </c>
      <c r="F133" s="303">
        <f t="shared" si="3"/>
        <v>58000</v>
      </c>
      <c r="G133" s="362">
        <v>3.4999999999999898</v>
      </c>
    </row>
    <row r="134" spans="1:7" x14ac:dyDescent="0.2">
      <c r="A134" s="304">
        <v>131</v>
      </c>
      <c r="B134" s="349" t="s">
        <v>243</v>
      </c>
      <c r="C134" s="353" t="s">
        <v>306</v>
      </c>
      <c r="D134" s="356">
        <v>25</v>
      </c>
      <c r="E134" s="360">
        <v>4000</v>
      </c>
      <c r="F134" s="303">
        <f t="shared" si="3"/>
        <v>100000</v>
      </c>
      <c r="G134" s="363">
        <v>4.0999999999999996</v>
      </c>
    </row>
    <row r="135" spans="1:7" x14ac:dyDescent="0.2">
      <c r="A135" s="304">
        <v>132</v>
      </c>
      <c r="B135" s="347" t="s">
        <v>244</v>
      </c>
      <c r="C135" s="351" t="s">
        <v>306</v>
      </c>
      <c r="D135" s="354">
        <v>2</v>
      </c>
      <c r="E135" s="361">
        <v>4000</v>
      </c>
      <c r="F135" s="303">
        <f t="shared" si="3"/>
        <v>8000</v>
      </c>
      <c r="G135" s="363">
        <v>4.2</v>
      </c>
    </row>
    <row r="136" spans="1:7" x14ac:dyDescent="0.2">
      <c r="A136" s="304">
        <v>133</v>
      </c>
      <c r="B136" s="347" t="s">
        <v>245</v>
      </c>
      <c r="C136" s="351" t="s">
        <v>306</v>
      </c>
      <c r="D136" s="354">
        <v>2</v>
      </c>
      <c r="E136" s="361">
        <v>4750</v>
      </c>
      <c r="F136" s="303">
        <f t="shared" si="3"/>
        <v>9500</v>
      </c>
      <c r="G136" s="363">
        <v>4.3</v>
      </c>
    </row>
    <row r="137" spans="1:7" x14ac:dyDescent="0.2">
      <c r="A137" s="304">
        <v>134</v>
      </c>
      <c r="B137" s="347" t="s">
        <v>246</v>
      </c>
      <c r="C137" s="351" t="s">
        <v>306</v>
      </c>
      <c r="D137" s="354">
        <v>4</v>
      </c>
      <c r="E137" s="361">
        <v>5500</v>
      </c>
      <c r="F137" s="303">
        <f t="shared" si="3"/>
        <v>22000</v>
      </c>
      <c r="G137" s="363">
        <v>4.4000000000000004</v>
      </c>
    </row>
    <row r="138" spans="1:7" x14ac:dyDescent="0.2">
      <c r="A138" s="304">
        <v>135</v>
      </c>
      <c r="B138" s="347" t="s">
        <v>247</v>
      </c>
      <c r="C138" s="351" t="s">
        <v>306</v>
      </c>
      <c r="D138" s="354">
        <v>1</v>
      </c>
      <c r="E138" s="361">
        <v>7000</v>
      </c>
      <c r="F138" s="303">
        <f t="shared" si="3"/>
        <v>7000</v>
      </c>
      <c r="G138" s="363">
        <v>4.5</v>
      </c>
    </row>
    <row r="139" spans="1:7" x14ac:dyDescent="0.2">
      <c r="A139" s="304">
        <v>136</v>
      </c>
      <c r="B139" s="347" t="s">
        <v>248</v>
      </c>
      <c r="C139" s="351" t="s">
        <v>306</v>
      </c>
      <c r="D139" s="354">
        <v>17</v>
      </c>
      <c r="E139" s="361">
        <v>5000</v>
      </c>
      <c r="F139" s="303">
        <f t="shared" si="3"/>
        <v>85000</v>
      </c>
      <c r="G139" s="363">
        <v>4.5999999999999996</v>
      </c>
    </row>
    <row r="140" spans="1:7" x14ac:dyDescent="0.2">
      <c r="A140" s="304">
        <v>137</v>
      </c>
      <c r="B140" s="347" t="s">
        <v>249</v>
      </c>
      <c r="C140" s="351" t="s">
        <v>306</v>
      </c>
      <c r="D140" s="354">
        <v>3</v>
      </c>
      <c r="E140" s="361">
        <v>5500</v>
      </c>
      <c r="F140" s="303">
        <f t="shared" si="3"/>
        <v>16500</v>
      </c>
      <c r="G140" s="363">
        <v>4.7</v>
      </c>
    </row>
    <row r="141" spans="1:7" x14ac:dyDescent="0.2">
      <c r="A141" s="304">
        <v>138</v>
      </c>
      <c r="B141" s="347" t="s">
        <v>250</v>
      </c>
      <c r="C141" s="351" t="s">
        <v>306</v>
      </c>
      <c r="D141" s="354">
        <v>3</v>
      </c>
      <c r="E141" s="361">
        <v>6500</v>
      </c>
      <c r="F141" s="303">
        <f t="shared" si="3"/>
        <v>19500</v>
      </c>
      <c r="G141" s="363">
        <v>4.8</v>
      </c>
    </row>
    <row r="142" spans="1:7" x14ac:dyDescent="0.2">
      <c r="A142" s="304">
        <v>139</v>
      </c>
      <c r="B142" s="347" t="s">
        <v>251</v>
      </c>
      <c r="C142" s="351" t="s">
        <v>306</v>
      </c>
      <c r="D142" s="354">
        <v>4</v>
      </c>
      <c r="E142" s="361">
        <v>7000</v>
      </c>
      <c r="F142" s="303">
        <f t="shared" si="3"/>
        <v>28000</v>
      </c>
      <c r="G142" s="363">
        <v>4.9000000000000004</v>
      </c>
    </row>
    <row r="143" spans="1:7" x14ac:dyDescent="0.2">
      <c r="A143" s="304">
        <v>140</v>
      </c>
      <c r="B143" s="347" t="s">
        <v>252</v>
      </c>
      <c r="C143" s="351" t="s">
        <v>306</v>
      </c>
      <c r="D143" s="354">
        <v>2</v>
      </c>
      <c r="E143" s="361">
        <v>14500</v>
      </c>
      <c r="F143" s="303">
        <f t="shared" si="3"/>
        <v>29000</v>
      </c>
      <c r="G143" s="362">
        <v>4.0999999999999996</v>
      </c>
    </row>
    <row r="144" spans="1:7" x14ac:dyDescent="0.2">
      <c r="A144" s="219">
        <v>141</v>
      </c>
      <c r="B144" s="347" t="s">
        <v>253</v>
      </c>
      <c r="C144" s="351" t="s">
        <v>306</v>
      </c>
      <c r="D144" s="354">
        <v>2</v>
      </c>
      <c r="E144" s="361">
        <v>7500</v>
      </c>
      <c r="F144" s="303">
        <f t="shared" si="3"/>
        <v>15000</v>
      </c>
      <c r="G144" s="362">
        <v>4.1100000000000003</v>
      </c>
    </row>
    <row r="145" spans="1:7" x14ac:dyDescent="0.2">
      <c r="A145" s="219">
        <v>142</v>
      </c>
      <c r="B145" s="347" t="s">
        <v>254</v>
      </c>
      <c r="C145" s="351" t="s">
        <v>306</v>
      </c>
      <c r="D145" s="354">
        <v>2</v>
      </c>
      <c r="E145" s="361">
        <v>8000</v>
      </c>
      <c r="F145" s="303">
        <f t="shared" si="3"/>
        <v>16000</v>
      </c>
      <c r="G145" s="362">
        <v>4.12</v>
      </c>
    </row>
    <row r="146" spans="1:7" x14ac:dyDescent="0.2">
      <c r="A146" s="219">
        <v>143</v>
      </c>
      <c r="B146" s="347" t="s">
        <v>255</v>
      </c>
      <c r="C146" s="351" t="s">
        <v>306</v>
      </c>
      <c r="D146" s="354">
        <v>2</v>
      </c>
      <c r="E146" s="361">
        <v>10000</v>
      </c>
      <c r="F146" s="303">
        <f t="shared" si="3"/>
        <v>20000</v>
      </c>
      <c r="G146" s="362">
        <v>4.13</v>
      </c>
    </row>
    <row r="147" spans="1:7" x14ac:dyDescent="0.2">
      <c r="A147" s="219">
        <v>144</v>
      </c>
      <c r="B147" s="347" t="s">
        <v>256</v>
      </c>
      <c r="C147" s="351" t="s">
        <v>306</v>
      </c>
      <c r="D147" s="354">
        <v>2</v>
      </c>
      <c r="E147" s="361">
        <v>12500</v>
      </c>
      <c r="F147" s="303">
        <f t="shared" si="3"/>
        <v>25000</v>
      </c>
      <c r="G147" s="362">
        <v>4.1399999999999997</v>
      </c>
    </row>
    <row r="148" spans="1:7" x14ac:dyDescent="0.2">
      <c r="A148" s="219">
        <v>145</v>
      </c>
      <c r="B148" s="347" t="s">
        <v>257</v>
      </c>
      <c r="C148" s="351" t="s">
        <v>306</v>
      </c>
      <c r="D148" s="354">
        <v>2</v>
      </c>
      <c r="E148" s="361">
        <v>14500</v>
      </c>
      <c r="F148" s="303">
        <f t="shared" si="3"/>
        <v>29000</v>
      </c>
      <c r="G148" s="362">
        <v>4.1500000000000004</v>
      </c>
    </row>
    <row r="149" spans="1:7" x14ac:dyDescent="0.2">
      <c r="A149" s="219">
        <v>146</v>
      </c>
      <c r="B149" s="347" t="s">
        <v>258</v>
      </c>
      <c r="C149" s="351" t="s">
        <v>306</v>
      </c>
      <c r="D149" s="354">
        <v>13</v>
      </c>
      <c r="E149" s="361">
        <v>900</v>
      </c>
      <c r="F149" s="303">
        <f t="shared" si="3"/>
        <v>11700</v>
      </c>
      <c r="G149" s="362">
        <v>4.16</v>
      </c>
    </row>
    <row r="150" spans="1:7" x14ac:dyDescent="0.2">
      <c r="A150" s="219">
        <v>147</v>
      </c>
      <c r="B150" s="347" t="s">
        <v>259</v>
      </c>
      <c r="C150" s="351" t="s">
        <v>306</v>
      </c>
      <c r="D150" s="354">
        <v>29</v>
      </c>
      <c r="E150" s="361">
        <v>1250</v>
      </c>
      <c r="F150" s="303">
        <f t="shared" si="3"/>
        <v>36250</v>
      </c>
      <c r="G150" s="362">
        <v>4.17</v>
      </c>
    </row>
    <row r="151" spans="1:7" x14ac:dyDescent="0.2">
      <c r="A151" s="219">
        <v>148</v>
      </c>
      <c r="B151" s="347" t="s">
        <v>260</v>
      </c>
      <c r="C151" s="351" t="s">
        <v>306</v>
      </c>
      <c r="D151" s="354">
        <v>14</v>
      </c>
      <c r="E151" s="361">
        <v>1200</v>
      </c>
      <c r="F151" s="303">
        <f t="shared" si="3"/>
        <v>16800</v>
      </c>
      <c r="G151" s="362">
        <v>4.1800000000000104</v>
      </c>
    </row>
    <row r="152" spans="1:7" x14ac:dyDescent="0.2">
      <c r="A152" s="219">
        <v>149</v>
      </c>
      <c r="B152" s="347" t="s">
        <v>261</v>
      </c>
      <c r="C152" s="351" t="s">
        <v>306</v>
      </c>
      <c r="D152" s="354">
        <v>1</v>
      </c>
      <c r="E152" s="361">
        <v>2500</v>
      </c>
      <c r="F152" s="303">
        <f t="shared" si="3"/>
        <v>2500</v>
      </c>
      <c r="G152" s="362">
        <v>4.1900000000000102</v>
      </c>
    </row>
    <row r="153" spans="1:7" x14ac:dyDescent="0.2">
      <c r="A153" s="219">
        <v>150</v>
      </c>
      <c r="B153" s="347" t="s">
        <v>262</v>
      </c>
      <c r="C153" s="351" t="s">
        <v>306</v>
      </c>
      <c r="D153" s="354">
        <v>25</v>
      </c>
      <c r="E153" s="361">
        <v>3000</v>
      </c>
      <c r="F153" s="303">
        <f t="shared" si="3"/>
        <v>75000</v>
      </c>
      <c r="G153" s="362">
        <v>4.2000000000000099</v>
      </c>
    </row>
    <row r="154" spans="1:7" x14ac:dyDescent="0.2">
      <c r="A154" s="219">
        <v>151</v>
      </c>
      <c r="B154" s="347" t="s">
        <v>263</v>
      </c>
      <c r="C154" s="351" t="s">
        <v>306</v>
      </c>
      <c r="D154" s="354">
        <v>31</v>
      </c>
      <c r="E154" s="361">
        <v>5000</v>
      </c>
      <c r="F154" s="303">
        <f t="shared" si="3"/>
        <v>155000</v>
      </c>
      <c r="G154" s="362">
        <v>4.2100000000000097</v>
      </c>
    </row>
    <row r="155" spans="1:7" x14ac:dyDescent="0.2">
      <c r="A155" s="219">
        <v>152</v>
      </c>
      <c r="B155" s="347" t="s">
        <v>264</v>
      </c>
      <c r="C155" s="351" t="s">
        <v>306</v>
      </c>
      <c r="D155" s="354">
        <v>27</v>
      </c>
      <c r="E155" s="361">
        <v>10000</v>
      </c>
      <c r="F155" s="303">
        <f t="shared" si="3"/>
        <v>270000</v>
      </c>
      <c r="G155" s="362">
        <v>4.2200000000000104</v>
      </c>
    </row>
    <row r="156" spans="1:7" x14ac:dyDescent="0.2">
      <c r="A156" s="219">
        <v>153</v>
      </c>
      <c r="B156" s="347" t="s">
        <v>265</v>
      </c>
      <c r="C156" s="351" t="s">
        <v>315</v>
      </c>
      <c r="D156" s="354">
        <v>220</v>
      </c>
      <c r="E156" s="361">
        <v>150</v>
      </c>
      <c r="F156" s="303">
        <f t="shared" si="3"/>
        <v>33000</v>
      </c>
      <c r="G156" s="362">
        <v>4.2300000000000102</v>
      </c>
    </row>
    <row r="157" spans="1:7" x14ac:dyDescent="0.2">
      <c r="A157" s="219">
        <v>154</v>
      </c>
      <c r="B157" s="347" t="s">
        <v>266</v>
      </c>
      <c r="C157" s="351" t="s">
        <v>315</v>
      </c>
      <c r="D157" s="354">
        <v>2380</v>
      </c>
      <c r="E157" s="361">
        <v>175</v>
      </c>
      <c r="F157" s="303">
        <f t="shared" si="3"/>
        <v>416500</v>
      </c>
      <c r="G157" s="362">
        <v>4.24000000000001</v>
      </c>
    </row>
    <row r="158" spans="1:7" x14ac:dyDescent="0.2">
      <c r="A158" s="219">
        <v>155</v>
      </c>
      <c r="B158" s="347" t="s">
        <v>267</v>
      </c>
      <c r="C158" s="351" t="s">
        <v>315</v>
      </c>
      <c r="D158" s="354">
        <v>40</v>
      </c>
      <c r="E158" s="361">
        <v>240</v>
      </c>
      <c r="F158" s="303">
        <f t="shared" si="3"/>
        <v>9600</v>
      </c>
      <c r="G158" s="362">
        <v>4.2500000000000098</v>
      </c>
    </row>
    <row r="159" spans="1:7" x14ac:dyDescent="0.2">
      <c r="A159" s="219">
        <v>156</v>
      </c>
      <c r="B159" s="347" t="s">
        <v>268</v>
      </c>
      <c r="C159" s="351" t="s">
        <v>315</v>
      </c>
      <c r="D159" s="354">
        <v>7520</v>
      </c>
      <c r="E159" s="361">
        <v>220</v>
      </c>
      <c r="F159" s="303">
        <f t="shared" si="3"/>
        <v>1654400</v>
      </c>
      <c r="G159" s="362">
        <v>4.2600000000000096</v>
      </c>
    </row>
    <row r="160" spans="1:7" x14ac:dyDescent="0.2">
      <c r="A160" s="219">
        <v>157</v>
      </c>
      <c r="B160" s="347" t="s">
        <v>269</v>
      </c>
      <c r="C160" s="351" t="s">
        <v>315</v>
      </c>
      <c r="D160" s="354">
        <v>20</v>
      </c>
      <c r="E160" s="361">
        <v>300</v>
      </c>
      <c r="F160" s="303">
        <f t="shared" si="3"/>
        <v>6000</v>
      </c>
      <c r="G160" s="362">
        <v>4.2700000000000102</v>
      </c>
    </row>
    <row r="161" spans="1:7" x14ac:dyDescent="0.2">
      <c r="A161" s="219">
        <v>158</v>
      </c>
      <c r="B161" s="347" t="s">
        <v>270</v>
      </c>
      <c r="C161" s="351" t="s">
        <v>315</v>
      </c>
      <c r="D161" s="354">
        <v>560</v>
      </c>
      <c r="E161" s="361">
        <v>75</v>
      </c>
      <c r="F161" s="303">
        <f t="shared" si="3"/>
        <v>42000</v>
      </c>
      <c r="G161" s="362">
        <v>4.28000000000001</v>
      </c>
    </row>
    <row r="162" spans="1:7" x14ac:dyDescent="0.2">
      <c r="A162" s="219">
        <v>159</v>
      </c>
      <c r="B162" s="347" t="s">
        <v>271</v>
      </c>
      <c r="C162" s="351" t="s">
        <v>315</v>
      </c>
      <c r="D162" s="354">
        <v>1360</v>
      </c>
      <c r="E162" s="361">
        <v>100</v>
      </c>
      <c r="F162" s="303">
        <f t="shared" si="3"/>
        <v>136000</v>
      </c>
      <c r="G162" s="362">
        <v>4.2900000000000098</v>
      </c>
    </row>
    <row r="163" spans="1:7" x14ac:dyDescent="0.2">
      <c r="A163" s="219">
        <v>160</v>
      </c>
      <c r="B163" s="347" t="s">
        <v>272</v>
      </c>
      <c r="C163" s="351" t="s">
        <v>315</v>
      </c>
      <c r="D163" s="354">
        <v>2800</v>
      </c>
      <c r="E163" s="361">
        <v>50</v>
      </c>
      <c r="F163" s="303">
        <f t="shared" si="3"/>
        <v>140000</v>
      </c>
      <c r="G163" s="362">
        <v>4.3000000000000096</v>
      </c>
    </row>
    <row r="164" spans="1:7" x14ac:dyDescent="0.2">
      <c r="A164" s="219">
        <v>161</v>
      </c>
      <c r="B164" s="347" t="s">
        <v>273</v>
      </c>
      <c r="C164" s="351" t="s">
        <v>315</v>
      </c>
      <c r="D164" s="354">
        <v>100</v>
      </c>
      <c r="E164" s="361">
        <v>40</v>
      </c>
      <c r="F164" s="303">
        <f t="shared" si="3"/>
        <v>4000</v>
      </c>
      <c r="G164" s="362">
        <v>4.3100000000000103</v>
      </c>
    </row>
    <row r="165" spans="1:7" x14ac:dyDescent="0.2">
      <c r="A165" s="219">
        <v>162</v>
      </c>
      <c r="B165" s="347" t="s">
        <v>274</v>
      </c>
      <c r="C165" s="351" t="s">
        <v>315</v>
      </c>
      <c r="D165" s="354">
        <v>100</v>
      </c>
      <c r="E165" s="361">
        <v>50</v>
      </c>
      <c r="F165" s="303">
        <f t="shared" si="3"/>
        <v>5000</v>
      </c>
      <c r="G165" s="362">
        <v>4.3200000000000101</v>
      </c>
    </row>
    <row r="166" spans="1:7" x14ac:dyDescent="0.2">
      <c r="A166" s="219">
        <v>163</v>
      </c>
      <c r="B166" s="347" t="s">
        <v>275</v>
      </c>
      <c r="C166" s="351" t="s">
        <v>315</v>
      </c>
      <c r="D166" s="354">
        <v>100</v>
      </c>
      <c r="E166" s="361">
        <v>80</v>
      </c>
      <c r="F166" s="303">
        <f t="shared" si="3"/>
        <v>8000</v>
      </c>
      <c r="G166" s="362">
        <v>4.3300000000000196</v>
      </c>
    </row>
    <row r="167" spans="1:7" x14ac:dyDescent="0.2">
      <c r="A167" s="219">
        <v>164</v>
      </c>
      <c r="B167" s="347" t="s">
        <v>276</v>
      </c>
      <c r="C167" s="351" t="s">
        <v>315</v>
      </c>
      <c r="D167" s="354">
        <v>3800</v>
      </c>
      <c r="E167" s="361">
        <v>110</v>
      </c>
      <c r="F167" s="303">
        <f t="shared" si="3"/>
        <v>418000</v>
      </c>
      <c r="G167" s="362">
        <v>4.3400000000000203</v>
      </c>
    </row>
    <row r="168" spans="1:7" x14ac:dyDescent="0.2">
      <c r="A168" s="219">
        <v>165</v>
      </c>
      <c r="B168" s="347" t="s">
        <v>277</v>
      </c>
      <c r="C168" s="351" t="s">
        <v>315</v>
      </c>
      <c r="D168" s="354">
        <v>100</v>
      </c>
      <c r="E168" s="361">
        <v>120</v>
      </c>
      <c r="F168" s="303">
        <f t="shared" si="3"/>
        <v>12000</v>
      </c>
      <c r="G168" s="362">
        <v>4.3500000000000201</v>
      </c>
    </row>
    <row r="169" spans="1:7" x14ac:dyDescent="0.2">
      <c r="A169" s="219">
        <v>166</v>
      </c>
      <c r="B169" s="347" t="s">
        <v>278</v>
      </c>
      <c r="C169" s="351" t="s">
        <v>315</v>
      </c>
      <c r="D169" s="354">
        <v>100</v>
      </c>
      <c r="E169" s="361">
        <v>120</v>
      </c>
      <c r="F169" s="303">
        <f t="shared" si="3"/>
        <v>12000</v>
      </c>
      <c r="G169" s="362">
        <v>4.3600000000000199</v>
      </c>
    </row>
    <row r="170" spans="1:7" x14ac:dyDescent="0.2">
      <c r="A170" s="219">
        <v>167</v>
      </c>
      <c r="B170" s="347" t="s">
        <v>279</v>
      </c>
      <c r="C170" s="351" t="s">
        <v>315</v>
      </c>
      <c r="D170" s="354">
        <v>3700</v>
      </c>
      <c r="E170" s="361">
        <v>110</v>
      </c>
      <c r="F170" s="303">
        <f t="shared" si="3"/>
        <v>407000</v>
      </c>
      <c r="G170" s="362">
        <v>4.3700000000000196</v>
      </c>
    </row>
    <row r="171" spans="1:7" x14ac:dyDescent="0.2">
      <c r="A171" s="219">
        <v>168</v>
      </c>
      <c r="B171" s="347" t="s">
        <v>280</v>
      </c>
      <c r="C171" s="351" t="s">
        <v>315</v>
      </c>
      <c r="D171" s="354">
        <v>50</v>
      </c>
      <c r="E171" s="361">
        <v>90</v>
      </c>
      <c r="F171" s="303">
        <f t="shared" si="3"/>
        <v>4500</v>
      </c>
      <c r="G171" s="362">
        <v>4.3800000000000203</v>
      </c>
    </row>
    <row r="172" spans="1:7" x14ac:dyDescent="0.2">
      <c r="A172" s="219">
        <v>169</v>
      </c>
      <c r="B172" s="347" t="s">
        <v>281</v>
      </c>
      <c r="C172" s="351" t="s">
        <v>315</v>
      </c>
      <c r="D172" s="354">
        <v>50</v>
      </c>
      <c r="E172" s="361">
        <v>100</v>
      </c>
      <c r="F172" s="303">
        <f t="shared" si="3"/>
        <v>5000</v>
      </c>
      <c r="G172" s="362">
        <v>4.3900000000000201</v>
      </c>
    </row>
    <row r="173" spans="1:7" x14ac:dyDescent="0.2">
      <c r="A173" s="219">
        <v>170</v>
      </c>
      <c r="B173" s="347" t="s">
        <v>282</v>
      </c>
      <c r="C173" s="351" t="s">
        <v>315</v>
      </c>
      <c r="D173" s="354">
        <v>950</v>
      </c>
      <c r="E173" s="361">
        <v>125</v>
      </c>
      <c r="F173" s="303">
        <f t="shared" si="3"/>
        <v>118750</v>
      </c>
      <c r="G173" s="362">
        <v>4.4000000000000199</v>
      </c>
    </row>
    <row r="174" spans="1:7" x14ac:dyDescent="0.2">
      <c r="A174" s="219">
        <v>171</v>
      </c>
      <c r="B174" s="347" t="s">
        <v>283</v>
      </c>
      <c r="C174" s="351" t="s">
        <v>315</v>
      </c>
      <c r="D174" s="354">
        <v>50</v>
      </c>
      <c r="E174" s="361">
        <v>90</v>
      </c>
      <c r="F174" s="303">
        <f t="shared" si="3"/>
        <v>4500</v>
      </c>
      <c r="G174" s="362">
        <v>4.4100000000000197</v>
      </c>
    </row>
    <row r="175" spans="1:7" x14ac:dyDescent="0.2">
      <c r="A175" s="219">
        <v>172</v>
      </c>
      <c r="B175" s="347" t="s">
        <v>284</v>
      </c>
      <c r="C175" s="351" t="s">
        <v>315</v>
      </c>
      <c r="D175" s="354">
        <v>50</v>
      </c>
      <c r="E175" s="361">
        <v>100</v>
      </c>
      <c r="F175" s="303">
        <f t="shared" si="3"/>
        <v>5000</v>
      </c>
      <c r="G175" s="362">
        <v>4.4200000000000204</v>
      </c>
    </row>
    <row r="176" spans="1:7" x14ac:dyDescent="0.2">
      <c r="A176" s="219">
        <v>173</v>
      </c>
      <c r="B176" s="347" t="s">
        <v>285</v>
      </c>
      <c r="C176" s="351" t="s">
        <v>315</v>
      </c>
      <c r="D176" s="354">
        <v>50</v>
      </c>
      <c r="E176" s="361">
        <v>250</v>
      </c>
      <c r="F176" s="303">
        <f t="shared" si="3"/>
        <v>12500</v>
      </c>
      <c r="G176" s="362">
        <v>4.4300000000000201</v>
      </c>
    </row>
    <row r="177" spans="1:7" x14ac:dyDescent="0.2">
      <c r="A177" s="219">
        <v>174</v>
      </c>
      <c r="B177" s="347" t="s">
        <v>286</v>
      </c>
      <c r="C177" s="351" t="s">
        <v>306</v>
      </c>
      <c r="D177" s="354">
        <v>115</v>
      </c>
      <c r="E177" s="361">
        <v>500</v>
      </c>
      <c r="F177" s="303">
        <f t="shared" si="3"/>
        <v>57500</v>
      </c>
      <c r="G177" s="362">
        <v>4.4400000000000199</v>
      </c>
    </row>
    <row r="178" spans="1:7" x14ac:dyDescent="0.2">
      <c r="A178" s="219">
        <v>175</v>
      </c>
      <c r="B178" s="347" t="s">
        <v>287</v>
      </c>
      <c r="C178" s="351" t="s">
        <v>306</v>
      </c>
      <c r="D178" s="354">
        <v>40</v>
      </c>
      <c r="E178" s="361">
        <v>1350</v>
      </c>
      <c r="F178" s="303">
        <f t="shared" si="3"/>
        <v>54000</v>
      </c>
      <c r="G178" s="362">
        <v>4.4500000000000197</v>
      </c>
    </row>
    <row r="179" spans="1:7" x14ac:dyDescent="0.2">
      <c r="A179" s="219">
        <v>176</v>
      </c>
      <c r="B179" s="347" t="s">
        <v>288</v>
      </c>
      <c r="C179" s="351" t="s">
        <v>315</v>
      </c>
      <c r="D179" s="354">
        <v>1300</v>
      </c>
      <c r="E179" s="361">
        <v>50</v>
      </c>
      <c r="F179" s="303">
        <f t="shared" si="3"/>
        <v>65000</v>
      </c>
      <c r="G179" s="362">
        <v>4.4600000000000204</v>
      </c>
    </row>
    <row r="180" spans="1:7" x14ac:dyDescent="0.2">
      <c r="A180" s="219">
        <v>177</v>
      </c>
      <c r="B180" s="347" t="s">
        <v>289</v>
      </c>
      <c r="C180" s="351" t="s">
        <v>306</v>
      </c>
      <c r="D180" s="354">
        <v>136</v>
      </c>
      <c r="E180" s="361">
        <v>1000</v>
      </c>
      <c r="F180" s="303">
        <f t="shared" si="3"/>
        <v>136000</v>
      </c>
      <c r="G180" s="362">
        <v>4.4700000000000202</v>
      </c>
    </row>
    <row r="181" spans="1:7" x14ac:dyDescent="0.2">
      <c r="A181" s="219">
        <v>178</v>
      </c>
      <c r="B181" s="347" t="s">
        <v>290</v>
      </c>
      <c r="C181" s="351" t="s">
        <v>306</v>
      </c>
      <c r="D181" s="354">
        <v>136</v>
      </c>
      <c r="E181" s="361">
        <v>750</v>
      </c>
      <c r="F181" s="303">
        <f t="shared" si="3"/>
        <v>102000</v>
      </c>
      <c r="G181" s="362">
        <v>4.4800000000000297</v>
      </c>
    </row>
    <row r="182" spans="1:7" x14ac:dyDescent="0.2">
      <c r="A182" s="219">
        <v>179</v>
      </c>
      <c r="B182" s="347" t="s">
        <v>291</v>
      </c>
      <c r="C182" s="351" t="s">
        <v>315</v>
      </c>
      <c r="D182" s="354">
        <v>280</v>
      </c>
      <c r="E182" s="361">
        <v>220</v>
      </c>
      <c r="F182" s="303">
        <f t="shared" si="3"/>
        <v>61600</v>
      </c>
      <c r="G182" s="362">
        <v>4.4900000000000304</v>
      </c>
    </row>
    <row r="183" spans="1:7" x14ac:dyDescent="0.2">
      <c r="A183" s="219">
        <v>180</v>
      </c>
      <c r="B183" s="347" t="s">
        <v>292</v>
      </c>
      <c r="C183" s="351" t="s">
        <v>315</v>
      </c>
      <c r="D183" s="354">
        <v>220</v>
      </c>
      <c r="E183" s="361">
        <v>225</v>
      </c>
      <c r="F183" s="303">
        <f t="shared" si="3"/>
        <v>49500</v>
      </c>
      <c r="G183" s="362">
        <v>4.5000000000000302</v>
      </c>
    </row>
    <row r="184" spans="1:7" x14ac:dyDescent="0.2">
      <c r="A184" s="219">
        <v>181</v>
      </c>
      <c r="B184" s="347" t="s">
        <v>293</v>
      </c>
      <c r="C184" s="351" t="s">
        <v>315</v>
      </c>
      <c r="D184" s="354">
        <v>60</v>
      </c>
      <c r="E184" s="361">
        <v>250</v>
      </c>
      <c r="F184" s="303">
        <f t="shared" si="3"/>
        <v>15000</v>
      </c>
      <c r="G184" s="362">
        <v>4.51000000000003</v>
      </c>
    </row>
    <row r="185" spans="1:7" x14ac:dyDescent="0.2">
      <c r="A185" s="219">
        <v>182</v>
      </c>
      <c r="B185" s="347" t="s">
        <v>294</v>
      </c>
      <c r="C185" s="351" t="s">
        <v>315</v>
      </c>
      <c r="D185" s="354">
        <v>40</v>
      </c>
      <c r="E185" s="361">
        <v>275</v>
      </c>
      <c r="F185" s="303">
        <f t="shared" si="3"/>
        <v>11000</v>
      </c>
      <c r="G185" s="362">
        <v>4.5200000000000298</v>
      </c>
    </row>
    <row r="186" spans="1:7" x14ac:dyDescent="0.2">
      <c r="A186" s="219">
        <v>183</v>
      </c>
      <c r="B186" s="347" t="s">
        <v>295</v>
      </c>
      <c r="C186" s="351" t="s">
        <v>315</v>
      </c>
      <c r="D186" s="354">
        <v>160</v>
      </c>
      <c r="E186" s="361">
        <v>300</v>
      </c>
      <c r="F186" s="303">
        <f t="shared" si="3"/>
        <v>48000</v>
      </c>
      <c r="G186" s="362">
        <v>4.5300000000000296</v>
      </c>
    </row>
    <row r="187" spans="1:7" x14ac:dyDescent="0.2">
      <c r="A187" s="219">
        <v>184</v>
      </c>
      <c r="B187" s="347" t="s">
        <v>296</v>
      </c>
      <c r="C187" s="351" t="s">
        <v>315</v>
      </c>
      <c r="D187" s="354">
        <v>20</v>
      </c>
      <c r="E187" s="361">
        <v>325</v>
      </c>
      <c r="F187" s="303">
        <f t="shared" si="3"/>
        <v>6500</v>
      </c>
      <c r="G187" s="362">
        <v>4.5400000000000302</v>
      </c>
    </row>
    <row r="188" spans="1:7" x14ac:dyDescent="0.2">
      <c r="A188" s="219">
        <v>185</v>
      </c>
      <c r="B188" s="347" t="s">
        <v>297</v>
      </c>
      <c r="C188" s="351" t="s">
        <v>315</v>
      </c>
      <c r="D188" s="354">
        <v>20</v>
      </c>
      <c r="E188" s="361">
        <v>65</v>
      </c>
      <c r="F188" s="303">
        <f t="shared" si="3"/>
        <v>1300</v>
      </c>
      <c r="G188" s="362">
        <v>4.55000000000003</v>
      </c>
    </row>
    <row r="189" spans="1:7" x14ac:dyDescent="0.2">
      <c r="A189" s="219">
        <v>186</v>
      </c>
      <c r="B189" s="347" t="s">
        <v>298</v>
      </c>
      <c r="C189" s="351" t="s">
        <v>315</v>
      </c>
      <c r="D189" s="354">
        <v>100</v>
      </c>
      <c r="E189" s="361">
        <v>150</v>
      </c>
      <c r="F189" s="303">
        <f t="shared" si="3"/>
        <v>15000</v>
      </c>
      <c r="G189" s="362">
        <v>4.5600000000000298</v>
      </c>
    </row>
    <row r="190" spans="1:7" x14ac:dyDescent="0.2">
      <c r="A190" s="219">
        <v>187</v>
      </c>
      <c r="B190" s="347" t="s">
        <v>299</v>
      </c>
      <c r="C190" s="351" t="s">
        <v>315</v>
      </c>
      <c r="D190" s="354">
        <v>100</v>
      </c>
      <c r="E190" s="361">
        <v>170</v>
      </c>
      <c r="F190" s="303">
        <f t="shared" si="3"/>
        <v>17000</v>
      </c>
      <c r="G190" s="362">
        <v>4.5700000000000296</v>
      </c>
    </row>
    <row r="191" spans="1:7" x14ac:dyDescent="0.2">
      <c r="A191" s="219">
        <v>188</v>
      </c>
      <c r="B191" s="347" t="s">
        <v>300</v>
      </c>
      <c r="C191" s="351" t="s">
        <v>315</v>
      </c>
      <c r="D191" s="354">
        <v>100</v>
      </c>
      <c r="E191" s="361">
        <v>200</v>
      </c>
      <c r="F191" s="303">
        <f t="shared" si="3"/>
        <v>20000</v>
      </c>
      <c r="G191" s="362">
        <v>4.5800000000000303</v>
      </c>
    </row>
    <row r="192" spans="1:7" x14ac:dyDescent="0.2">
      <c r="A192" s="219">
        <v>189</v>
      </c>
      <c r="B192" s="347" t="s">
        <v>301</v>
      </c>
      <c r="C192" s="351" t="s">
        <v>304</v>
      </c>
      <c r="D192" s="354">
        <v>50</v>
      </c>
      <c r="E192" s="361">
        <v>100</v>
      </c>
      <c r="F192" s="303">
        <f t="shared" si="3"/>
        <v>5000</v>
      </c>
      <c r="G192" s="362">
        <v>4.5900000000000301</v>
      </c>
    </row>
    <row r="193" spans="1:7" x14ac:dyDescent="0.2">
      <c r="A193" s="219">
        <v>190</v>
      </c>
      <c r="B193" s="347" t="s">
        <v>302</v>
      </c>
      <c r="C193" s="351" t="s">
        <v>304</v>
      </c>
      <c r="D193" s="354">
        <v>50</v>
      </c>
      <c r="E193" s="361">
        <v>75</v>
      </c>
      <c r="F193" s="303">
        <f t="shared" si="3"/>
        <v>3750</v>
      </c>
      <c r="G193" s="362">
        <v>4.6000000000000298</v>
      </c>
    </row>
    <row r="194" spans="1:7" x14ac:dyDescent="0.2">
      <c r="A194" s="219">
        <v>191</v>
      </c>
      <c r="B194" s="347" t="s">
        <v>303</v>
      </c>
      <c r="C194" s="351" t="s">
        <v>306</v>
      </c>
      <c r="D194" s="354">
        <v>1</v>
      </c>
      <c r="E194" s="361">
        <v>50000</v>
      </c>
      <c r="F194" s="303">
        <f t="shared" ref="F194:F257" si="4">IF(AND(ISNUMBER(D194),ISNUMBER(E194)),D194*E194,"")</f>
        <v>50000</v>
      </c>
      <c r="G194" s="362">
        <v>4.6100000000000296</v>
      </c>
    </row>
    <row r="195" spans="1:7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7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7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7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7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7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7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7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7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7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7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7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7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7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U10" sqref="U10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7" width="11.42578125" style="227" customWidth="1"/>
    <col min="8" max="8" width="13.42578125" style="227" customWidth="1"/>
    <col min="9" max="9" width="11.42578125" style="227" customWidth="1"/>
    <col min="10" max="10" width="12.42578125" style="227" customWidth="1"/>
    <col min="11" max="11" width="11.42578125" style="227" customWidth="1"/>
    <col min="12" max="12" width="12.140625" style="227" customWidth="1"/>
    <col min="13" max="13" width="11.42578125" style="227" customWidth="1"/>
    <col min="14" max="14" width="14.140625" style="227" customWidth="1"/>
    <col min="15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73" t="s">
        <v>91</v>
      </c>
      <c r="F1" s="374"/>
      <c r="G1" s="381" t="s">
        <v>318</v>
      </c>
      <c r="H1" s="382"/>
      <c r="I1" s="377" t="s">
        <v>323</v>
      </c>
      <c r="J1" s="378"/>
      <c r="K1" s="377" t="s">
        <v>319</v>
      </c>
      <c r="L1" s="378"/>
      <c r="M1" s="377" t="s">
        <v>320</v>
      </c>
      <c r="N1" s="378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75"/>
      <c r="F2" s="376"/>
      <c r="G2" s="367" t="s">
        <v>324</v>
      </c>
      <c r="H2" s="383"/>
      <c r="I2" s="379" t="s">
        <v>322</v>
      </c>
      <c r="J2" s="380"/>
      <c r="K2" s="379" t="s">
        <v>322</v>
      </c>
      <c r="L2" s="405"/>
      <c r="M2" s="379" t="s">
        <v>321</v>
      </c>
      <c r="N2" s="405"/>
      <c r="O2" s="228" t="s">
        <v>1</v>
      </c>
      <c r="P2" s="229"/>
      <c r="Q2" s="228" t="s">
        <v>1</v>
      </c>
      <c r="R2" s="229"/>
    </row>
    <row r="3" spans="1:18" x14ac:dyDescent="0.2">
      <c r="A3" s="193" t="s">
        <v>325</v>
      </c>
      <c r="B3" s="291"/>
      <c r="C3" s="291"/>
      <c r="D3" s="292"/>
      <c r="E3" s="375"/>
      <c r="F3" s="376"/>
      <c r="G3" s="367" t="s">
        <v>327</v>
      </c>
      <c r="H3" s="368"/>
      <c r="I3" s="367" t="s">
        <v>327</v>
      </c>
      <c r="J3" s="368"/>
      <c r="K3" s="367" t="s">
        <v>327</v>
      </c>
      <c r="L3" s="368"/>
      <c r="M3" s="367" t="s">
        <v>327</v>
      </c>
      <c r="N3" s="368"/>
      <c r="O3" s="228"/>
      <c r="P3" s="229"/>
      <c r="Q3" s="228"/>
      <c r="R3" s="229"/>
    </row>
    <row r="4" spans="1:18" ht="12" thickBot="1" x14ac:dyDescent="0.25">
      <c r="A4" s="193" t="s">
        <v>326</v>
      </c>
      <c r="B4" s="291"/>
      <c r="C4" s="291"/>
      <c r="D4" s="292"/>
      <c r="E4" s="293"/>
      <c r="F4" s="294"/>
      <c r="G4" s="371"/>
      <c r="H4" s="372"/>
      <c r="I4" s="369"/>
      <c r="J4" s="370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EARTH EXCAVATION</v>
      </c>
      <c r="C6" s="295" t="str">
        <f>IF(ISBLANK('Item List'!C4),"",'Item List'!C4)</f>
        <v>CU YD</v>
      </c>
      <c r="D6" s="296">
        <f>IF(ISBLANK('Item List'!D4),0,'Item List'!D4)</f>
        <v>429</v>
      </c>
      <c r="E6" s="146">
        <f>IF(ISBLANK('Item List'!E4),0,'Item List'!E4)</f>
        <v>30</v>
      </c>
      <c r="F6" s="146">
        <f>IF(AND(ISNUMBER($D6),ISNUMBER(E6)),$D6*E6,0)</f>
        <v>12870</v>
      </c>
      <c r="G6" s="168">
        <v>55</v>
      </c>
      <c r="H6" s="103">
        <f>IF(AND(ISNUMBER($D6),ISNUMBER(G6)),$D6*G6,0)</f>
        <v>23595</v>
      </c>
      <c r="I6" s="169">
        <v>55</v>
      </c>
      <c r="J6" s="103">
        <f t="shared" ref="J6:J29" si="0">IF(AND(ISNUMBER($D6),ISNUMBER(I6)),$D6*I6,0)</f>
        <v>23595</v>
      </c>
      <c r="K6" s="169">
        <v>86.4</v>
      </c>
      <c r="L6" s="103">
        <f t="shared" ref="L6:L29" si="1">IF(AND(ISNUMBER($D6),ISNUMBER(K6)),$D6*K6,0)</f>
        <v>37065.600000000006</v>
      </c>
      <c r="M6" s="169">
        <v>44</v>
      </c>
      <c r="N6" s="103">
        <f t="shared" ref="N6:N29" si="2">IF(AND(ISNUMBER($D6),ISNUMBER(M6)),$D6*M6,0)</f>
        <v>18876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TOPSOIL FURNISH AND PLACE, 4''</v>
      </c>
      <c r="C7" s="295" t="str">
        <f>IF(ISBLANK('Item List'!C5),"",'Item List'!C5)</f>
        <v>SQ YD</v>
      </c>
      <c r="D7" s="296">
        <f>IF(ISBLANK('Item List'!D5),0,'Item List'!D5)</f>
        <v>9759</v>
      </c>
      <c r="E7" s="146">
        <f>IF(ISBLANK('Item List'!E5),0,'Item List'!E5)</f>
        <v>5</v>
      </c>
      <c r="F7" s="146">
        <f t="shared" ref="F7:H29" si="5">IF(AND(ISNUMBER($D7),ISNUMBER(E7)),$D7*E7,0)</f>
        <v>48795</v>
      </c>
      <c r="G7" s="168">
        <v>6</v>
      </c>
      <c r="H7" s="103">
        <f t="shared" si="5"/>
        <v>58554</v>
      </c>
      <c r="I7" s="169">
        <v>9.5</v>
      </c>
      <c r="J7" s="103">
        <f t="shared" si="0"/>
        <v>92710.5</v>
      </c>
      <c r="K7" s="169">
        <v>9.9499999999999993</v>
      </c>
      <c r="L7" s="103">
        <f t="shared" si="1"/>
        <v>97102.049999999988</v>
      </c>
      <c r="M7" s="169">
        <v>33</v>
      </c>
      <c r="N7" s="103">
        <f t="shared" si="2"/>
        <v>322047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INLET AND PIPE PROTECTION</v>
      </c>
      <c r="C8" s="295" t="str">
        <f>IF(ISBLANK('Item List'!C6),"",'Item List'!C6)</f>
        <v>EACH</v>
      </c>
      <c r="D8" s="296">
        <f>IF(ISBLANK('Item List'!D6),0,'Item List'!D6)</f>
        <v>103</v>
      </c>
      <c r="E8" s="146">
        <f>IF(ISBLANK('Item List'!E6),0,'Item List'!E6)</f>
        <v>200</v>
      </c>
      <c r="F8" s="146">
        <f t="shared" si="5"/>
        <v>20600</v>
      </c>
      <c r="G8" s="168">
        <v>125</v>
      </c>
      <c r="H8" s="103">
        <f t="shared" si="5"/>
        <v>12875</v>
      </c>
      <c r="I8" s="169">
        <v>200</v>
      </c>
      <c r="J8" s="103">
        <f t="shared" si="0"/>
        <v>20600</v>
      </c>
      <c r="K8" s="169">
        <v>331</v>
      </c>
      <c r="L8" s="103">
        <f t="shared" si="1"/>
        <v>34093</v>
      </c>
      <c r="M8" s="169">
        <v>295</v>
      </c>
      <c r="N8" s="103">
        <f t="shared" si="2"/>
        <v>30385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AGGREGATE SUBGRADE IMPROVEMENT</v>
      </c>
      <c r="C9" s="295" t="str">
        <f>IF(ISBLANK('Item List'!C7),"",'Item List'!C7)</f>
        <v xml:space="preserve">CU YD  </v>
      </c>
      <c r="D9" s="296">
        <f>IF(ISBLANK('Item List'!D7),0,'Item List'!D7)</f>
        <v>413</v>
      </c>
      <c r="E9" s="146">
        <f>IF(ISBLANK('Item List'!E7),0,'Item List'!E7)</f>
        <v>75</v>
      </c>
      <c r="F9" s="146">
        <f t="shared" si="5"/>
        <v>30975</v>
      </c>
      <c r="G9" s="168">
        <v>60</v>
      </c>
      <c r="H9" s="103">
        <f t="shared" si="5"/>
        <v>24780</v>
      </c>
      <c r="I9" s="169">
        <v>95</v>
      </c>
      <c r="J9" s="103">
        <f t="shared" si="0"/>
        <v>39235</v>
      </c>
      <c r="K9" s="169">
        <v>66.099999999999994</v>
      </c>
      <c r="L9" s="103">
        <f t="shared" si="1"/>
        <v>27299.3</v>
      </c>
      <c r="M9" s="169">
        <v>38</v>
      </c>
      <c r="N9" s="103">
        <f t="shared" si="2"/>
        <v>15694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AGGREGATE BASE COURSE, TYPE B</v>
      </c>
      <c r="C10" s="295" t="str">
        <f>IF(ISBLANK('Item List'!C8),"",'Item List'!C8)</f>
        <v xml:space="preserve">TON    </v>
      </c>
      <c r="D10" s="296">
        <f>IF(ISBLANK('Item List'!D8),0,'Item List'!D8)</f>
        <v>5042</v>
      </c>
      <c r="E10" s="146">
        <f>IF(ISBLANK('Item List'!E8),0,'Item List'!E8)</f>
        <v>26</v>
      </c>
      <c r="F10" s="146">
        <f t="shared" si="5"/>
        <v>131092</v>
      </c>
      <c r="G10" s="168">
        <v>35</v>
      </c>
      <c r="H10" s="103">
        <f t="shared" si="5"/>
        <v>176470</v>
      </c>
      <c r="I10" s="169">
        <v>35</v>
      </c>
      <c r="J10" s="103">
        <f t="shared" si="0"/>
        <v>176470</v>
      </c>
      <c r="K10" s="169">
        <v>29.9</v>
      </c>
      <c r="L10" s="103">
        <f t="shared" si="1"/>
        <v>150755.79999999999</v>
      </c>
      <c r="M10" s="169">
        <v>62</v>
      </c>
      <c r="N10" s="103">
        <f t="shared" si="2"/>
        <v>312604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BITUMINOUS MATERIALS (TACK COAT)</v>
      </c>
      <c r="C11" s="295" t="str">
        <f>IF(ISBLANK('Item List'!C9),"",'Item List'!C9)</f>
        <v xml:space="preserve">POUND  </v>
      </c>
      <c r="D11" s="296">
        <f>IF(ISBLANK('Item List'!D9),0,'Item List'!D9)</f>
        <v>8559</v>
      </c>
      <c r="E11" s="146">
        <f>IF(ISBLANK('Item List'!E9),0,'Item List'!E9)</f>
        <v>3.5</v>
      </c>
      <c r="F11" s="146">
        <f t="shared" si="5"/>
        <v>29956.5</v>
      </c>
      <c r="G11" s="168">
        <v>0.84</v>
      </c>
      <c r="H11" s="103">
        <f t="shared" si="5"/>
        <v>7189.5599999999995</v>
      </c>
      <c r="I11" s="169">
        <v>0.8</v>
      </c>
      <c r="J11" s="103">
        <f t="shared" si="0"/>
        <v>6847.2000000000007</v>
      </c>
      <c r="K11" s="169">
        <v>0.9</v>
      </c>
      <c r="L11" s="103">
        <f t="shared" si="1"/>
        <v>7703.1</v>
      </c>
      <c r="M11" s="169">
        <v>0.8</v>
      </c>
      <c r="N11" s="103">
        <f t="shared" si="2"/>
        <v>6847.2000000000007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LONGITUDINAL JOINT SEALANT</v>
      </c>
      <c r="C12" s="295" t="str">
        <f>IF(ISBLANK('Item List'!C10),"",'Item List'!C10)</f>
        <v xml:space="preserve">FOOT   </v>
      </c>
      <c r="D12" s="296">
        <f>IF(ISBLANK('Item List'!D10),0,'Item List'!D10)</f>
        <v>3441</v>
      </c>
      <c r="E12" s="146">
        <f>IF(ISBLANK('Item List'!E10),0,'Item List'!E10)</f>
        <v>3</v>
      </c>
      <c r="F12" s="146">
        <f t="shared" si="5"/>
        <v>10323</v>
      </c>
      <c r="G12" s="168">
        <v>5.78</v>
      </c>
      <c r="H12" s="103">
        <f t="shared" si="5"/>
        <v>19888.98</v>
      </c>
      <c r="I12" s="169">
        <v>5.5</v>
      </c>
      <c r="J12" s="103">
        <f t="shared" si="0"/>
        <v>18925.5</v>
      </c>
      <c r="K12" s="169">
        <v>6.05</v>
      </c>
      <c r="L12" s="103">
        <f t="shared" si="1"/>
        <v>20818.05</v>
      </c>
      <c r="M12" s="169">
        <v>5.5</v>
      </c>
      <c r="N12" s="103">
        <f t="shared" si="2"/>
        <v>18925.5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PORTLAND CEMENT CONCRETE SURFACE REMOVAL - BUTT JOINT</v>
      </c>
      <c r="C13" s="295" t="str">
        <f>IF(ISBLANK('Item List'!C11),"",'Item List'!C11)</f>
        <v xml:space="preserve">SQ YD  </v>
      </c>
      <c r="D13" s="296">
        <f>IF(ISBLANK('Item List'!D11),0,'Item List'!D11)</f>
        <v>5219</v>
      </c>
      <c r="E13" s="146">
        <f>IF(ISBLANK('Item List'!E11),0,'Item List'!E11)</f>
        <v>10</v>
      </c>
      <c r="F13" s="146">
        <f t="shared" si="5"/>
        <v>52190</v>
      </c>
      <c r="G13" s="168">
        <v>14.3</v>
      </c>
      <c r="H13" s="103">
        <f t="shared" si="5"/>
        <v>74631.7</v>
      </c>
      <c r="I13" s="169">
        <v>13.62</v>
      </c>
      <c r="J13" s="103">
        <f t="shared" si="0"/>
        <v>71082.78</v>
      </c>
      <c r="K13" s="169">
        <v>17.8</v>
      </c>
      <c r="L13" s="103">
        <f t="shared" si="1"/>
        <v>92898.2</v>
      </c>
      <c r="M13" s="169">
        <v>1</v>
      </c>
      <c r="N13" s="103">
        <f t="shared" si="2"/>
        <v>5219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HOT-MIX ASPHALT BINDER COURSE, IL-19.0, N50</v>
      </c>
      <c r="C14" s="295" t="str">
        <f>IF(ISBLANK('Item List'!C12),"",'Item List'!C12)</f>
        <v>TON</v>
      </c>
      <c r="D14" s="296">
        <f>IF(ISBLANK('Item List'!D12),0,'Item List'!D12)</f>
        <v>2910</v>
      </c>
      <c r="E14" s="146">
        <f>IF(ISBLANK('Item List'!E12),0,'Item List'!E12)</f>
        <v>85</v>
      </c>
      <c r="F14" s="146">
        <f t="shared" si="5"/>
        <v>247350</v>
      </c>
      <c r="G14" s="168">
        <v>94.5</v>
      </c>
      <c r="H14" s="103">
        <f t="shared" si="5"/>
        <v>274995</v>
      </c>
      <c r="I14" s="169">
        <v>90</v>
      </c>
      <c r="J14" s="103">
        <f t="shared" si="0"/>
        <v>261900</v>
      </c>
      <c r="K14" s="169">
        <v>99.3</v>
      </c>
      <c r="L14" s="103">
        <f t="shared" si="1"/>
        <v>288963</v>
      </c>
      <c r="M14" s="169">
        <v>90</v>
      </c>
      <c r="N14" s="103">
        <f t="shared" si="2"/>
        <v>261900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HOT-MIX ASPHALT SURFACE COURSE, IL-9.5FG, MIX "D", N70</v>
      </c>
      <c r="C15" s="295" t="str">
        <f>IF(ISBLANK('Item List'!C13),"",'Item List'!C13)</f>
        <v>TON</v>
      </c>
      <c r="D15" s="296">
        <f>IF(ISBLANK('Item List'!D13),0,'Item List'!D13)</f>
        <v>5512</v>
      </c>
      <c r="E15" s="146">
        <f>IF(ISBLANK('Item List'!E13),0,'Item List'!E13)</f>
        <v>90</v>
      </c>
      <c r="F15" s="146">
        <f t="shared" si="5"/>
        <v>496080</v>
      </c>
      <c r="G15" s="168">
        <v>110.25</v>
      </c>
      <c r="H15" s="103">
        <f t="shared" si="5"/>
        <v>607698</v>
      </c>
      <c r="I15" s="169">
        <v>105</v>
      </c>
      <c r="J15" s="103">
        <f t="shared" si="0"/>
        <v>578760</v>
      </c>
      <c r="K15" s="169">
        <v>116</v>
      </c>
      <c r="L15" s="103">
        <f t="shared" si="1"/>
        <v>639392</v>
      </c>
      <c r="M15" s="169">
        <v>130</v>
      </c>
      <c r="N15" s="103">
        <f t="shared" si="2"/>
        <v>716560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BITUMINOUS MATERIALS (PRIME COAT)</v>
      </c>
      <c r="C16" s="295" t="str">
        <f>IF(ISBLANK('Item List'!C14),"",'Item List'!C14)</f>
        <v xml:space="preserve">POUND  </v>
      </c>
      <c r="D16" s="296">
        <f>IF(ISBLANK('Item List'!D14),0,'Item List'!D14)</f>
        <v>8559</v>
      </c>
      <c r="E16" s="146">
        <f>IF(ISBLANK('Item List'!E14),0,'Item List'!E14)</f>
        <v>0.75</v>
      </c>
      <c r="F16" s="146">
        <f t="shared" si="5"/>
        <v>6419.25</v>
      </c>
      <c r="G16" s="168">
        <v>0.84</v>
      </c>
      <c r="H16" s="103">
        <f t="shared" si="5"/>
        <v>7189.5599999999995</v>
      </c>
      <c r="I16" s="170">
        <v>0.8</v>
      </c>
      <c r="J16" s="103">
        <f t="shared" si="0"/>
        <v>6847.2000000000007</v>
      </c>
      <c r="K16" s="170">
        <v>0.9</v>
      </c>
      <c r="L16" s="103">
        <f t="shared" si="1"/>
        <v>7703.1</v>
      </c>
      <c r="M16" s="170">
        <v>36.5</v>
      </c>
      <c r="N16" s="103">
        <f t="shared" si="2"/>
        <v>312403.5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PAVEMENT REMOVAL</v>
      </c>
      <c r="C17" s="295" t="str">
        <f>IF(ISBLANK('Item List'!C15),"",'Item List'!C15)</f>
        <v>SQ YD</v>
      </c>
      <c r="D17" s="296">
        <f>IF(ISBLANK('Item List'!D15),0,'Item List'!D15)</f>
        <v>16002</v>
      </c>
      <c r="E17" s="146">
        <f>IF(ISBLANK('Item List'!E15),0,'Item List'!E15)</f>
        <v>12</v>
      </c>
      <c r="F17" s="146">
        <f t="shared" si="5"/>
        <v>192024</v>
      </c>
      <c r="G17" s="168">
        <v>15</v>
      </c>
      <c r="H17" s="103">
        <f t="shared" si="5"/>
        <v>240030</v>
      </c>
      <c r="I17" s="170">
        <v>45</v>
      </c>
      <c r="J17" s="103">
        <f t="shared" si="0"/>
        <v>720090</v>
      </c>
      <c r="K17" s="170">
        <v>15.3</v>
      </c>
      <c r="L17" s="103">
        <f t="shared" si="1"/>
        <v>244830.6</v>
      </c>
      <c r="M17" s="170">
        <v>56</v>
      </c>
      <c r="N17" s="103">
        <f t="shared" si="2"/>
        <v>896112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PORTLAND CEMENT CONCRETE DRIVEWAY PAVEMENT,  6 INCH</v>
      </c>
      <c r="C18" s="295" t="str">
        <f>IF(ISBLANK('Item List'!C16),"",'Item List'!C16)</f>
        <v xml:space="preserve">SQ YD  </v>
      </c>
      <c r="D18" s="296">
        <f>IF(ISBLANK('Item List'!D16),0,'Item List'!D16)</f>
        <v>1883</v>
      </c>
      <c r="E18" s="146">
        <f>IF(ISBLANK('Item List'!E16),0,'Item List'!E16)</f>
        <v>100</v>
      </c>
      <c r="F18" s="146">
        <f t="shared" si="5"/>
        <v>188300</v>
      </c>
      <c r="G18" s="168">
        <v>90</v>
      </c>
      <c r="H18" s="103">
        <f t="shared" si="5"/>
        <v>169470</v>
      </c>
      <c r="I18" s="170">
        <v>90.5</v>
      </c>
      <c r="J18" s="103">
        <f t="shared" si="0"/>
        <v>170411.5</v>
      </c>
      <c r="K18" s="170">
        <v>105</v>
      </c>
      <c r="L18" s="103">
        <f t="shared" si="1"/>
        <v>197715</v>
      </c>
      <c r="M18" s="170">
        <v>9</v>
      </c>
      <c r="N18" s="103">
        <f t="shared" si="2"/>
        <v>16947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PORTLAND CEMENT CONCRETE DRIVEWAY PAVEMENT,  8 INCH</v>
      </c>
      <c r="C19" s="295" t="str">
        <f>IF(ISBLANK('Item List'!C17),"",'Item List'!C17)</f>
        <v xml:space="preserve">SQ YD  </v>
      </c>
      <c r="D19" s="296">
        <f>IF(ISBLANK('Item List'!D17),0,'Item List'!D17)</f>
        <v>2162</v>
      </c>
      <c r="E19" s="146">
        <f>IF(ISBLANK('Item List'!E17),0,'Item List'!E17)</f>
        <v>110</v>
      </c>
      <c r="F19" s="146">
        <f t="shared" si="5"/>
        <v>237820</v>
      </c>
      <c r="G19" s="168">
        <v>102</v>
      </c>
      <c r="H19" s="103">
        <f t="shared" si="5"/>
        <v>220524</v>
      </c>
      <c r="I19" s="170">
        <v>103</v>
      </c>
      <c r="J19" s="103">
        <f t="shared" si="0"/>
        <v>222686</v>
      </c>
      <c r="K19" s="170">
        <v>131</v>
      </c>
      <c r="L19" s="103">
        <f t="shared" si="1"/>
        <v>283222</v>
      </c>
      <c r="M19" s="170">
        <v>13</v>
      </c>
      <c r="N19" s="103">
        <f t="shared" si="2"/>
        <v>28106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PORTLAND CEMENT CONCRETE SIDEWALK  4 INCH</v>
      </c>
      <c r="C20" s="295" t="str">
        <f>IF(ISBLANK('Item List'!C18),"",'Item List'!C18)</f>
        <v>SQ FT</v>
      </c>
      <c r="D20" s="296">
        <f>IF(ISBLANK('Item List'!D18),0,'Item List'!D18)</f>
        <v>44653</v>
      </c>
      <c r="E20" s="146">
        <f>IF(ISBLANK('Item List'!E18),0,'Item List'!E18)</f>
        <v>10</v>
      </c>
      <c r="F20" s="146">
        <f t="shared" si="5"/>
        <v>446530</v>
      </c>
      <c r="G20" s="168">
        <v>10.5</v>
      </c>
      <c r="H20" s="103">
        <f t="shared" si="5"/>
        <v>468856.5</v>
      </c>
      <c r="I20" s="170">
        <v>8.75</v>
      </c>
      <c r="J20" s="103">
        <f t="shared" si="0"/>
        <v>390713.75</v>
      </c>
      <c r="K20" s="170">
        <v>9.75</v>
      </c>
      <c r="L20" s="103">
        <f t="shared" si="1"/>
        <v>435366.75</v>
      </c>
      <c r="M20" s="170">
        <v>10.5</v>
      </c>
      <c r="N20" s="103">
        <f t="shared" si="2"/>
        <v>468856.5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DETECTABLE WARNINGS</v>
      </c>
      <c r="C21" s="295" t="str">
        <f>IF(ISBLANK('Item List'!C19),"",'Item List'!C19)</f>
        <v xml:space="preserve">SQ FT  </v>
      </c>
      <c r="D21" s="296">
        <f>IF(ISBLANK('Item List'!D19),0,'Item List'!D19)</f>
        <v>738</v>
      </c>
      <c r="E21" s="146">
        <f>IF(ISBLANK('Item List'!E19),0,'Item List'!E19)</f>
        <v>30</v>
      </c>
      <c r="F21" s="146">
        <f t="shared" si="5"/>
        <v>22140</v>
      </c>
      <c r="G21" s="168">
        <v>35</v>
      </c>
      <c r="H21" s="103">
        <f t="shared" si="5"/>
        <v>25830</v>
      </c>
      <c r="I21" s="170">
        <v>70.5</v>
      </c>
      <c r="J21" s="103">
        <f t="shared" si="0"/>
        <v>52029</v>
      </c>
      <c r="K21" s="170">
        <v>25.4</v>
      </c>
      <c r="L21" s="103">
        <f t="shared" si="1"/>
        <v>18745.2</v>
      </c>
      <c r="M21" s="170">
        <v>71</v>
      </c>
      <c r="N21" s="103">
        <f t="shared" si="2"/>
        <v>52398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DRIVEWAY PAVEMENT REMOVAL</v>
      </c>
      <c r="C22" s="295" t="str">
        <f>IF(ISBLANK('Item List'!C20),"",'Item List'!C20)</f>
        <v xml:space="preserve">SQ YD  </v>
      </c>
      <c r="D22" s="296">
        <f>IF(ISBLANK('Item List'!D20),0,'Item List'!D20)</f>
        <v>2529</v>
      </c>
      <c r="E22" s="146">
        <f>IF(ISBLANK('Item List'!E20),0,'Item List'!E20)</f>
        <v>8</v>
      </c>
      <c r="F22" s="146">
        <f t="shared" si="5"/>
        <v>20232</v>
      </c>
      <c r="G22" s="168">
        <v>15</v>
      </c>
      <c r="H22" s="103">
        <f t="shared" si="5"/>
        <v>37935</v>
      </c>
      <c r="I22" s="170">
        <v>11</v>
      </c>
      <c r="J22" s="103">
        <f t="shared" si="0"/>
        <v>27819</v>
      </c>
      <c r="K22" s="170">
        <v>14.6</v>
      </c>
      <c r="L22" s="103">
        <f t="shared" si="1"/>
        <v>36923.4</v>
      </c>
      <c r="M22" s="170">
        <v>17</v>
      </c>
      <c r="N22" s="103">
        <f t="shared" si="2"/>
        <v>42993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COMBINATION CURB AND GUTTER REMOVAL</v>
      </c>
      <c r="C23" s="295" t="str">
        <f>IF(ISBLANK('Item List'!C21),"",'Item List'!C21)</f>
        <v>FOOT</v>
      </c>
      <c r="D23" s="296">
        <f>IF(ISBLANK('Item List'!D21),0,'Item List'!D21)</f>
        <v>17297</v>
      </c>
      <c r="E23" s="146">
        <f>IF(ISBLANK('Item List'!E21),0,'Item List'!E21)</f>
        <v>4</v>
      </c>
      <c r="F23" s="146">
        <f t="shared" si="5"/>
        <v>69188</v>
      </c>
      <c r="G23" s="168">
        <v>5</v>
      </c>
      <c r="H23" s="103">
        <f t="shared" si="5"/>
        <v>86485</v>
      </c>
      <c r="I23" s="170">
        <v>4</v>
      </c>
      <c r="J23" s="103">
        <f t="shared" si="0"/>
        <v>69188</v>
      </c>
      <c r="K23" s="170">
        <v>3.95</v>
      </c>
      <c r="L23" s="103">
        <f t="shared" si="1"/>
        <v>68323.150000000009</v>
      </c>
      <c r="M23" s="170">
        <v>10</v>
      </c>
      <c r="N23" s="103">
        <f t="shared" si="2"/>
        <v>172970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SIDEWALK REMOVAL</v>
      </c>
      <c r="C24" s="295" t="str">
        <f>IF(ISBLANK('Item List'!C22),"",'Item List'!C22)</f>
        <v>SQ FT</v>
      </c>
      <c r="D24" s="296">
        <f>IF(ISBLANK('Item List'!D22),0,'Item List'!D22)</f>
        <v>56642</v>
      </c>
      <c r="E24" s="146">
        <f>IF(ISBLANK('Item List'!E22),0,'Item List'!E22)</f>
        <v>2.5</v>
      </c>
      <c r="F24" s="146">
        <f t="shared" si="5"/>
        <v>141605</v>
      </c>
      <c r="G24" s="168">
        <v>3</v>
      </c>
      <c r="H24" s="103">
        <f t="shared" si="5"/>
        <v>169926</v>
      </c>
      <c r="I24" s="170">
        <v>1.6</v>
      </c>
      <c r="J24" s="103">
        <f t="shared" si="0"/>
        <v>90627.200000000012</v>
      </c>
      <c r="K24" s="170">
        <v>1.3</v>
      </c>
      <c r="L24" s="103">
        <f t="shared" si="1"/>
        <v>73634.600000000006</v>
      </c>
      <c r="M24" s="170">
        <v>5</v>
      </c>
      <c r="N24" s="103">
        <f t="shared" si="2"/>
        <v>283210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MEDIAN REMOVAL</v>
      </c>
      <c r="C25" s="295" t="str">
        <f>IF(ISBLANK('Item List'!C23),"",'Item List'!C23)</f>
        <v xml:space="preserve">SQ FT  </v>
      </c>
      <c r="D25" s="296">
        <f>IF(ISBLANK('Item List'!D23),0,'Item List'!D23)</f>
        <v>4214</v>
      </c>
      <c r="E25" s="146">
        <f>IF(ISBLANK('Item List'!E23),0,'Item List'!E23)</f>
        <v>15</v>
      </c>
      <c r="F25" s="146">
        <f t="shared" si="5"/>
        <v>63210</v>
      </c>
      <c r="G25" s="168">
        <v>3.25</v>
      </c>
      <c r="H25" s="103">
        <f t="shared" si="5"/>
        <v>13695.5</v>
      </c>
      <c r="I25" s="170">
        <v>3.5</v>
      </c>
      <c r="J25" s="103">
        <f t="shared" si="0"/>
        <v>14749</v>
      </c>
      <c r="K25" s="170">
        <v>1.35</v>
      </c>
      <c r="L25" s="103">
        <f t="shared" si="1"/>
        <v>5688.9000000000005</v>
      </c>
      <c r="M25" s="170">
        <v>12</v>
      </c>
      <c r="N25" s="103">
        <f t="shared" si="2"/>
        <v>50568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MEDIAN REMOVAL PARTIAL DEPTH</v>
      </c>
      <c r="C26" s="295" t="str">
        <f>IF(ISBLANK('Item List'!C24),"",'Item List'!C24)</f>
        <v>SQ FT</v>
      </c>
      <c r="D26" s="296">
        <f>IF(ISBLANK('Item List'!D24),0,'Item List'!D24)</f>
        <v>8105</v>
      </c>
      <c r="E26" s="146">
        <f>IF(ISBLANK('Item List'!E24),0,'Item List'!E24)</f>
        <v>2.5</v>
      </c>
      <c r="F26" s="146">
        <f t="shared" si="5"/>
        <v>20262.5</v>
      </c>
      <c r="G26" s="168">
        <v>3.75</v>
      </c>
      <c r="H26" s="103">
        <f t="shared" si="5"/>
        <v>30393.75</v>
      </c>
      <c r="I26" s="170">
        <v>2.29</v>
      </c>
      <c r="J26" s="103">
        <f t="shared" si="0"/>
        <v>18560.45</v>
      </c>
      <c r="K26" s="170">
        <v>2.5499999999999998</v>
      </c>
      <c r="L26" s="103">
        <f t="shared" si="1"/>
        <v>20667.75</v>
      </c>
      <c r="M26" s="170">
        <v>4</v>
      </c>
      <c r="N26" s="103">
        <f t="shared" si="2"/>
        <v>32420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CLASS B PATCHES, TYPE III, 6 INCH</v>
      </c>
      <c r="C27" s="295" t="str">
        <f>IF(ISBLANK('Item List'!C25),"",'Item List'!C25)</f>
        <v>SQ YD</v>
      </c>
      <c r="D27" s="296">
        <f>IF(ISBLANK('Item List'!D25),0,'Item List'!D25)</f>
        <v>752</v>
      </c>
      <c r="E27" s="146">
        <f>IF(ISBLANK('Item List'!E25),0,'Item List'!E25)</f>
        <v>100</v>
      </c>
      <c r="F27" s="146">
        <f t="shared" si="5"/>
        <v>75200</v>
      </c>
      <c r="G27" s="168">
        <v>140</v>
      </c>
      <c r="H27" s="103">
        <f t="shared" si="5"/>
        <v>105280</v>
      </c>
      <c r="I27" s="170">
        <v>235</v>
      </c>
      <c r="J27" s="103">
        <f t="shared" si="0"/>
        <v>176720</v>
      </c>
      <c r="K27" s="170">
        <v>132.5</v>
      </c>
      <c r="L27" s="103">
        <f t="shared" si="1"/>
        <v>99640</v>
      </c>
      <c r="M27" s="170">
        <v>246</v>
      </c>
      <c r="N27" s="103">
        <f t="shared" si="2"/>
        <v>184992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CLASS B PATCHES, TYPE III, 9 INCH</v>
      </c>
      <c r="C28" s="295" t="str">
        <f>IF(ISBLANK('Item List'!C26),"",'Item List'!C26)</f>
        <v>SQ YD</v>
      </c>
      <c r="D28" s="296">
        <f>IF(ISBLANK('Item List'!D26),0,'Item List'!D26)</f>
        <v>719</v>
      </c>
      <c r="E28" s="146">
        <f>IF(ISBLANK('Item List'!E26),0,'Item List'!E26)</f>
        <v>150</v>
      </c>
      <c r="F28" s="146">
        <f t="shared" si="5"/>
        <v>107850</v>
      </c>
      <c r="G28" s="168">
        <v>156</v>
      </c>
      <c r="H28" s="103">
        <f t="shared" si="5"/>
        <v>112164</v>
      </c>
      <c r="I28" s="170">
        <v>259</v>
      </c>
      <c r="J28" s="103">
        <f t="shared" si="0"/>
        <v>186221</v>
      </c>
      <c r="K28" s="170">
        <v>150</v>
      </c>
      <c r="L28" s="103">
        <f t="shared" si="1"/>
        <v>107850</v>
      </c>
      <c r="M28" s="170">
        <v>270</v>
      </c>
      <c r="N28" s="103">
        <f t="shared" si="2"/>
        <v>194130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CLASS B PATCHES, TYPE III, 10 INCH</v>
      </c>
      <c r="C29" s="295" t="str">
        <f>IF(ISBLANK('Item List'!C27),"",'Item List'!C27)</f>
        <v>SQ YD</v>
      </c>
      <c r="D29" s="296">
        <f>IF(ISBLANK('Item List'!D27),0,'Item List'!D27)</f>
        <v>1113</v>
      </c>
      <c r="E29" s="146">
        <f>IF(ISBLANK('Item List'!E27),0,'Item List'!E27)</f>
        <v>150</v>
      </c>
      <c r="F29" s="146">
        <f t="shared" si="5"/>
        <v>166950</v>
      </c>
      <c r="G29" s="168">
        <v>160</v>
      </c>
      <c r="H29" s="103">
        <f t="shared" si="5"/>
        <v>178080</v>
      </c>
      <c r="I29" s="170">
        <v>266</v>
      </c>
      <c r="J29" s="103">
        <f t="shared" si="0"/>
        <v>296058</v>
      </c>
      <c r="K29" s="170">
        <v>168</v>
      </c>
      <c r="L29" s="103">
        <f t="shared" si="1"/>
        <v>186984</v>
      </c>
      <c r="M29" s="170">
        <v>277</v>
      </c>
      <c r="N29" s="103">
        <f t="shared" si="2"/>
        <v>308301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2837962.25</v>
      </c>
      <c r="G30" s="110" t="s">
        <v>8</v>
      </c>
      <c r="H30" s="104">
        <f>IF(SUM(H6:H29)=0,"",SUM(H6:H29))</f>
        <v>3146536.55</v>
      </c>
      <c r="I30" s="110"/>
      <c r="J30" s="104">
        <f>IF(SUM(J6:J29)=0,"",SUM(J6:J29))</f>
        <v>3732846.08</v>
      </c>
      <c r="K30" s="364" t="s">
        <v>8</v>
      </c>
      <c r="L30" s="104">
        <f>IF(SUM(L6:L29)=0,"",SUM(L6:L29))</f>
        <v>3183384.5500000003</v>
      </c>
      <c r="M30" s="110"/>
      <c r="N30" s="104">
        <f>IF(SUM(N6:N29)=0,"",SUM(N6:N29))</f>
        <v>4753464.7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2837962.25</v>
      </c>
      <c r="G31" s="109" t="s">
        <v>9</v>
      </c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3146536.55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3732846.08</v>
      </c>
      <c r="K31" s="365" t="s">
        <v>9</v>
      </c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3183384.5500000003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4753464.7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CLASS B PATCHES, TYPE III, 12 INCH</v>
      </c>
      <c r="C32" s="295" t="str">
        <f>IF(ISBLANK('Item List'!C28),"",'Item List'!C28)</f>
        <v>SQ YD</v>
      </c>
      <c r="D32" s="296">
        <f>IF(ISBLANK('Item List'!D28),0,'Item List'!D28)</f>
        <v>538</v>
      </c>
      <c r="E32" s="146">
        <f>IF(ISBLANK('Item List'!E28),0,'Item List'!E28)</f>
        <v>260</v>
      </c>
      <c r="F32" s="146">
        <f t="shared" ref="F32:F55" si="7">IF(AND(ISNUMBER($D32),ISNUMBER(E32)),$D32*E32,0)</f>
        <v>139880</v>
      </c>
      <c r="G32" s="168">
        <v>174</v>
      </c>
      <c r="H32" s="103">
        <f t="shared" ref="H32:H55" si="8">IF(AND(ISNUMBER($D32),ISNUMBER(G32)),$D32*G32,0)</f>
        <v>93612</v>
      </c>
      <c r="I32" s="169">
        <v>288</v>
      </c>
      <c r="J32" s="103">
        <f>IF(AND(ISNUMBER($D32),ISNUMBER(I32)),$D32*I32,0)</f>
        <v>154944</v>
      </c>
      <c r="K32" s="169">
        <v>205</v>
      </c>
      <c r="L32" s="103">
        <f>IF(AND(ISNUMBER($D32),ISNUMBER(K32)),$D32*K32,0)</f>
        <v>110290</v>
      </c>
      <c r="M32" s="169">
        <v>300</v>
      </c>
      <c r="N32" s="103">
        <f>IF(AND(ISNUMBER($D32),ISNUMBER(M32)),$D32*M32,0)</f>
        <v>161400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COMBINATION CONCRETE CURB AND GUTTER, TYPE M-6.18 (MODIFIED)</v>
      </c>
      <c r="C33" s="295" t="str">
        <f>IF(ISBLANK('Item List'!C29),"",'Item List'!C29)</f>
        <v>FOOT</v>
      </c>
      <c r="D33" s="296">
        <f>IF(ISBLANK('Item List'!D29),0,'Item List'!D29)</f>
        <v>22811</v>
      </c>
      <c r="E33" s="146">
        <f>IF(ISBLANK('Item List'!E29),0,'Item List'!E29)</f>
        <v>30</v>
      </c>
      <c r="F33" s="146">
        <f t="shared" si="7"/>
        <v>684330</v>
      </c>
      <c r="G33" s="168">
        <v>34</v>
      </c>
      <c r="H33" s="103">
        <f t="shared" si="8"/>
        <v>775574</v>
      </c>
      <c r="I33" s="169">
        <v>34</v>
      </c>
      <c r="J33" s="103">
        <f t="shared" ref="J33:J55" si="9">IF(AND(ISNUMBER($D33),ISNUMBER(I33)),$D33*I33,0)</f>
        <v>775574</v>
      </c>
      <c r="K33" s="169">
        <v>46</v>
      </c>
      <c r="L33" s="103">
        <f t="shared" ref="L33:L55" si="10">IF(AND(ISNUMBER($D33),ISNUMBER(K33)),$D33*K33,0)</f>
        <v>1049306</v>
      </c>
      <c r="M33" s="169">
        <v>49</v>
      </c>
      <c r="N33" s="103">
        <f t="shared" ref="N33:N55" si="11">IF(AND(ISNUMBER($D33),ISNUMBER(M33)),$D33*M33,0)</f>
        <v>1117739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CONCRETE MEDIAN, TYPE SB-6.12</v>
      </c>
      <c r="C34" s="295" t="str">
        <f>IF(ISBLANK('Item List'!C30),"",'Item List'!C30)</f>
        <v xml:space="preserve">SQ FT  </v>
      </c>
      <c r="D34" s="296">
        <f>IF(ISBLANK('Item List'!D30),0,'Item List'!D30)</f>
        <v>2135</v>
      </c>
      <c r="E34" s="146">
        <f>IF(ISBLANK('Item List'!E30),0,'Item List'!E30)</f>
        <v>15</v>
      </c>
      <c r="F34" s="146">
        <f t="shared" si="7"/>
        <v>32025</v>
      </c>
      <c r="G34" s="168">
        <v>23</v>
      </c>
      <c r="H34" s="103">
        <f t="shared" si="8"/>
        <v>49105</v>
      </c>
      <c r="I34" s="169">
        <v>18.5</v>
      </c>
      <c r="J34" s="103">
        <f t="shared" si="9"/>
        <v>39497.5</v>
      </c>
      <c r="K34" s="169">
        <v>28.1</v>
      </c>
      <c r="L34" s="103">
        <f t="shared" si="10"/>
        <v>59993.5</v>
      </c>
      <c r="M34" s="169">
        <v>19</v>
      </c>
      <c r="N34" s="103">
        <f t="shared" si="11"/>
        <v>40565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CHAIN LINK FENCE,   4'</v>
      </c>
      <c r="C35" s="295" t="str">
        <f>IF(ISBLANK('Item List'!C31),"",'Item List'!C31)</f>
        <v xml:space="preserve">FOOT   </v>
      </c>
      <c r="D35" s="296">
        <f>IF(ISBLANK('Item List'!D31),0,'Item List'!D31)</f>
        <v>86</v>
      </c>
      <c r="E35" s="146">
        <f>IF(ISBLANK('Item List'!E31),0,'Item List'!E31)</f>
        <v>42</v>
      </c>
      <c r="F35" s="146">
        <f t="shared" si="7"/>
        <v>3612</v>
      </c>
      <c r="G35" s="168">
        <v>55</v>
      </c>
      <c r="H35" s="103">
        <f t="shared" si="8"/>
        <v>4730</v>
      </c>
      <c r="I35" s="169">
        <v>52.74</v>
      </c>
      <c r="J35" s="103">
        <f t="shared" si="9"/>
        <v>4535.6400000000003</v>
      </c>
      <c r="K35" s="169">
        <v>55.2</v>
      </c>
      <c r="L35" s="103">
        <f t="shared" si="10"/>
        <v>4747.2</v>
      </c>
      <c r="M35" s="169">
        <v>70</v>
      </c>
      <c r="N35" s="103">
        <f t="shared" si="11"/>
        <v>6020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NON-SPECIAL WASTE DISPOSAL</v>
      </c>
      <c r="C36" s="295" t="str">
        <f>IF(ISBLANK('Item List'!C32),"",'Item List'!C32)</f>
        <v xml:space="preserve">CU YD  </v>
      </c>
      <c r="D36" s="296">
        <f>IF(ISBLANK('Item List'!D32),0,'Item List'!D32)</f>
        <v>1300</v>
      </c>
      <c r="E36" s="146">
        <f>IF(ISBLANK('Item List'!E32),0,'Item List'!E32)</f>
        <v>45</v>
      </c>
      <c r="F36" s="146">
        <f t="shared" si="7"/>
        <v>58500</v>
      </c>
      <c r="G36" s="168">
        <v>0.01</v>
      </c>
      <c r="H36" s="103">
        <f t="shared" si="8"/>
        <v>13</v>
      </c>
      <c r="I36" s="169">
        <v>10</v>
      </c>
      <c r="J36" s="103">
        <f t="shared" si="9"/>
        <v>13000</v>
      </c>
      <c r="K36" s="169">
        <v>51</v>
      </c>
      <c r="L36" s="103">
        <f t="shared" si="10"/>
        <v>66300</v>
      </c>
      <c r="M36" s="169">
        <v>92</v>
      </c>
      <c r="N36" s="103">
        <f t="shared" si="11"/>
        <v>119600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SPECIAL WASTE DISPOSAL</v>
      </c>
      <c r="C37" s="295" t="str">
        <f>IF(ISBLANK('Item List'!C33),"",'Item List'!C33)</f>
        <v xml:space="preserve">CU YD  </v>
      </c>
      <c r="D37" s="296">
        <f>IF(ISBLANK('Item List'!D33),0,'Item List'!D33)</f>
        <v>550</v>
      </c>
      <c r="E37" s="146">
        <f>IF(ISBLANK('Item List'!E33),0,'Item List'!E33)</f>
        <v>45</v>
      </c>
      <c r="F37" s="146">
        <f t="shared" si="7"/>
        <v>24750</v>
      </c>
      <c r="G37" s="168">
        <v>0.01</v>
      </c>
      <c r="H37" s="103">
        <f t="shared" si="8"/>
        <v>5.5</v>
      </c>
      <c r="I37" s="169">
        <v>10</v>
      </c>
      <c r="J37" s="103">
        <f t="shared" si="9"/>
        <v>5500</v>
      </c>
      <c r="K37" s="169">
        <v>51</v>
      </c>
      <c r="L37" s="103">
        <f t="shared" si="10"/>
        <v>28050</v>
      </c>
      <c r="M37" s="169">
        <v>87</v>
      </c>
      <c r="N37" s="103">
        <f t="shared" si="11"/>
        <v>47850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SOIL DISPOSAL ANALYSIS</v>
      </c>
      <c r="C38" s="295" t="str">
        <f>IF(ISBLANK('Item List'!C34),"",'Item List'!C34)</f>
        <v xml:space="preserve">EACH   </v>
      </c>
      <c r="D38" s="296">
        <f>IF(ISBLANK('Item List'!D34),0,'Item List'!D34)</f>
        <v>11</v>
      </c>
      <c r="E38" s="146">
        <f>IF(ISBLANK('Item List'!E34),0,'Item List'!E34)</f>
        <v>1500</v>
      </c>
      <c r="F38" s="146">
        <f t="shared" si="7"/>
        <v>16500</v>
      </c>
      <c r="G38" s="168">
        <v>0.01</v>
      </c>
      <c r="H38" s="103">
        <f t="shared" si="8"/>
        <v>0.11</v>
      </c>
      <c r="I38" s="169">
        <v>100</v>
      </c>
      <c r="J38" s="103">
        <f t="shared" si="9"/>
        <v>1100</v>
      </c>
      <c r="K38" s="169">
        <v>750</v>
      </c>
      <c r="L38" s="103">
        <f t="shared" si="10"/>
        <v>8250</v>
      </c>
      <c r="M38" s="169">
        <v>1200</v>
      </c>
      <c r="N38" s="103">
        <f t="shared" si="11"/>
        <v>13200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REGULATED SUBSTANCES PRE-CONSTRUCTION PLAN</v>
      </c>
      <c r="C39" s="295" t="str">
        <f>IF(ISBLANK('Item List'!C35),"",'Item List'!C35)</f>
        <v xml:space="preserve">L SUM  </v>
      </c>
      <c r="D39" s="296">
        <f>IF(ISBLANK('Item List'!D35),0,'Item List'!D35)</f>
        <v>1</v>
      </c>
      <c r="E39" s="146">
        <f>IF(ISBLANK('Item List'!E35),0,'Item List'!E35)</f>
        <v>5000</v>
      </c>
      <c r="F39" s="146">
        <f t="shared" si="7"/>
        <v>5000</v>
      </c>
      <c r="G39" s="168">
        <v>0.01</v>
      </c>
      <c r="H39" s="103">
        <f t="shared" si="8"/>
        <v>0.01</v>
      </c>
      <c r="I39" s="169">
        <v>4500</v>
      </c>
      <c r="J39" s="103">
        <f t="shared" si="9"/>
        <v>4500</v>
      </c>
      <c r="K39" s="169">
        <v>3531</v>
      </c>
      <c r="L39" s="103">
        <f t="shared" si="10"/>
        <v>3531</v>
      </c>
      <c r="M39" s="169">
        <v>3200</v>
      </c>
      <c r="N39" s="103">
        <f t="shared" si="11"/>
        <v>3200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REGULATED SUBSTANCES FINAL CONSTRUCTION REPORT</v>
      </c>
      <c r="C40" s="295" t="str">
        <f>IF(ISBLANK('Item List'!C36),"",'Item List'!C36)</f>
        <v xml:space="preserve">L SUM  </v>
      </c>
      <c r="D40" s="296">
        <f>IF(ISBLANK('Item List'!D36),0,'Item List'!D36)</f>
        <v>1</v>
      </c>
      <c r="E40" s="146">
        <f>IF(ISBLANK('Item List'!E36),0,'Item List'!E36)</f>
        <v>2000</v>
      </c>
      <c r="F40" s="146">
        <f t="shared" si="7"/>
        <v>2000</v>
      </c>
      <c r="G40" s="168">
        <v>0.01</v>
      </c>
      <c r="H40" s="103">
        <f t="shared" si="8"/>
        <v>0.01</v>
      </c>
      <c r="I40" s="169">
        <v>4500</v>
      </c>
      <c r="J40" s="103">
        <f t="shared" si="9"/>
        <v>4500</v>
      </c>
      <c r="K40" s="169">
        <v>1655</v>
      </c>
      <c r="L40" s="103">
        <f t="shared" si="10"/>
        <v>1655</v>
      </c>
      <c r="M40" s="169">
        <v>1500</v>
      </c>
      <c r="N40" s="103">
        <f t="shared" si="11"/>
        <v>1500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MOBILIZATION</v>
      </c>
      <c r="C41" s="295" t="str">
        <f>IF(ISBLANK('Item List'!C37),"",'Item List'!C37)</f>
        <v xml:space="preserve">L SUM  </v>
      </c>
      <c r="D41" s="296">
        <f>IF(ISBLANK('Item List'!D37),0,'Item List'!D37)</f>
        <v>1</v>
      </c>
      <c r="E41" s="146">
        <f>IF(ISBLANK('Item List'!E37),0,'Item List'!E37)</f>
        <v>309081.94</v>
      </c>
      <c r="F41" s="146">
        <f t="shared" si="7"/>
        <v>309081.94</v>
      </c>
      <c r="G41" s="168">
        <v>560965.25</v>
      </c>
      <c r="H41" s="103">
        <f t="shared" si="8"/>
        <v>560965.25</v>
      </c>
      <c r="I41" s="169">
        <v>682124</v>
      </c>
      <c r="J41" s="103">
        <f t="shared" si="9"/>
        <v>682124</v>
      </c>
      <c r="K41" s="169">
        <v>840000</v>
      </c>
      <c r="L41" s="103">
        <f t="shared" si="10"/>
        <v>840000</v>
      </c>
      <c r="M41" s="169">
        <v>750000</v>
      </c>
      <c r="N41" s="103">
        <f t="shared" si="11"/>
        <v>750000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SIGN PANEL - TYPE 1</v>
      </c>
      <c r="C42" s="295" t="str">
        <f>IF(ISBLANK('Item List'!C38),"",'Item List'!C38)</f>
        <v xml:space="preserve">SQ FT  </v>
      </c>
      <c r="D42" s="296">
        <f>IF(ISBLANK('Item List'!D38),0,'Item List'!D38)</f>
        <v>385</v>
      </c>
      <c r="E42" s="146">
        <f>IF(ISBLANK('Item List'!E38),0,'Item List'!E38)</f>
        <v>8</v>
      </c>
      <c r="F42" s="146">
        <f t="shared" si="7"/>
        <v>3080</v>
      </c>
      <c r="G42" s="168">
        <v>25</v>
      </c>
      <c r="H42" s="103">
        <f t="shared" si="8"/>
        <v>9625</v>
      </c>
      <c r="I42" s="170">
        <v>28</v>
      </c>
      <c r="J42" s="103">
        <f t="shared" si="9"/>
        <v>10780</v>
      </c>
      <c r="K42" s="170">
        <v>35</v>
      </c>
      <c r="L42" s="103">
        <f t="shared" si="10"/>
        <v>13475</v>
      </c>
      <c r="M42" s="170">
        <v>24</v>
      </c>
      <c r="N42" s="103">
        <f t="shared" si="11"/>
        <v>9240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SIGN PANEL - TYPE 2</v>
      </c>
      <c r="C43" s="295" t="str">
        <f>IF(ISBLANK('Item List'!C39),"",'Item List'!C39)</f>
        <v xml:space="preserve">SQ FT  </v>
      </c>
      <c r="D43" s="296">
        <f>IF(ISBLANK('Item List'!D39),0,'Item List'!D39)</f>
        <v>555</v>
      </c>
      <c r="E43" s="146">
        <f>IF(ISBLANK('Item List'!E39),0,'Item List'!E39)</f>
        <v>8</v>
      </c>
      <c r="F43" s="146">
        <f t="shared" si="7"/>
        <v>4440</v>
      </c>
      <c r="G43" s="168">
        <v>8.5</v>
      </c>
      <c r="H43" s="103">
        <f t="shared" si="8"/>
        <v>4717.5</v>
      </c>
      <c r="I43" s="170">
        <v>33</v>
      </c>
      <c r="J43" s="103">
        <f t="shared" si="9"/>
        <v>18315</v>
      </c>
      <c r="K43" s="170">
        <v>31.9</v>
      </c>
      <c r="L43" s="103">
        <f t="shared" si="10"/>
        <v>17704.5</v>
      </c>
      <c r="M43" s="170">
        <v>8</v>
      </c>
      <c r="N43" s="103">
        <f t="shared" si="11"/>
        <v>4440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TELESCOPING STEEL SIGN SUPPORT</v>
      </c>
      <c r="C44" s="295" t="str">
        <f>IF(ISBLANK('Item List'!C40),"",'Item List'!C40)</f>
        <v xml:space="preserve">FOOT   </v>
      </c>
      <c r="D44" s="296">
        <f>IF(ISBLANK('Item List'!D40),0,'Item List'!D40)</f>
        <v>1494</v>
      </c>
      <c r="E44" s="146">
        <f>IF(ISBLANK('Item List'!E40),0,'Item List'!E40)</f>
        <v>5</v>
      </c>
      <c r="F44" s="146">
        <f t="shared" si="7"/>
        <v>7470</v>
      </c>
      <c r="G44" s="168">
        <v>18</v>
      </c>
      <c r="H44" s="103">
        <f t="shared" si="8"/>
        <v>26892</v>
      </c>
      <c r="I44" s="170">
        <v>14</v>
      </c>
      <c r="J44" s="103">
        <f t="shared" si="9"/>
        <v>20916</v>
      </c>
      <c r="K44" s="170">
        <v>15.5</v>
      </c>
      <c r="L44" s="103">
        <f t="shared" si="10"/>
        <v>23157</v>
      </c>
      <c r="M44" s="170">
        <v>17</v>
      </c>
      <c r="N44" s="103">
        <f t="shared" si="11"/>
        <v>25398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THERMOPLASTIC PAVEMENT MARKING - LETTERS AND SYMBOLS</v>
      </c>
      <c r="C45" s="295" t="str">
        <f>IF(ISBLANK('Item List'!C41),"",'Item List'!C41)</f>
        <v>SQ FT</v>
      </c>
      <c r="D45" s="296">
        <f>IF(ISBLANK('Item List'!D41),0,'Item List'!D41)</f>
        <v>1617</v>
      </c>
      <c r="E45" s="146">
        <f>IF(ISBLANK('Item List'!E41),0,'Item List'!E41)</f>
        <v>5</v>
      </c>
      <c r="F45" s="146">
        <f t="shared" si="7"/>
        <v>8085</v>
      </c>
      <c r="G45" s="168">
        <v>4.0999999999999996</v>
      </c>
      <c r="H45" s="103">
        <f t="shared" si="8"/>
        <v>6629.7</v>
      </c>
      <c r="I45" s="170">
        <v>3.9</v>
      </c>
      <c r="J45" s="103">
        <f t="shared" si="9"/>
        <v>6306.3</v>
      </c>
      <c r="K45" s="170">
        <v>6.6</v>
      </c>
      <c r="L45" s="103">
        <f t="shared" si="10"/>
        <v>10672.199999999999</v>
      </c>
      <c r="M45" s="170">
        <v>4</v>
      </c>
      <c r="N45" s="103">
        <f t="shared" si="11"/>
        <v>6468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THERMOPLASTIC PAVEMENT MARKING - LINE 4''</v>
      </c>
      <c r="C46" s="295" t="str">
        <f>IF(ISBLANK('Item List'!C42),"",'Item List'!C42)</f>
        <v>FOOT</v>
      </c>
      <c r="D46" s="296">
        <f>IF(ISBLANK('Item List'!D42),0,'Item List'!D42)</f>
        <v>17971</v>
      </c>
      <c r="E46" s="146">
        <f>IF(ISBLANK('Item List'!E42),0,'Item List'!E42)</f>
        <v>1</v>
      </c>
      <c r="F46" s="146">
        <f t="shared" si="7"/>
        <v>17971</v>
      </c>
      <c r="G46" s="168">
        <v>0.68</v>
      </c>
      <c r="H46" s="103">
        <f t="shared" si="8"/>
        <v>12220.28</v>
      </c>
      <c r="I46" s="170">
        <v>0.65</v>
      </c>
      <c r="J46" s="103">
        <f t="shared" si="9"/>
        <v>11681.15</v>
      </c>
      <c r="K46" s="170">
        <v>0.85</v>
      </c>
      <c r="L46" s="103">
        <f t="shared" si="10"/>
        <v>15275.35</v>
      </c>
      <c r="M46" s="170">
        <v>0.65</v>
      </c>
      <c r="N46" s="103">
        <f t="shared" si="11"/>
        <v>11681.15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THERMOPLASTIC PAVEMENT MARKING - LINE 6''</v>
      </c>
      <c r="C47" s="295" t="str">
        <f>IF(ISBLANK('Item List'!C43),"",'Item List'!C43)</f>
        <v>FOOT</v>
      </c>
      <c r="D47" s="296">
        <f>IF(ISBLANK('Item List'!D43),0,'Item List'!D43)</f>
        <v>1934</v>
      </c>
      <c r="E47" s="146">
        <f>IF(ISBLANK('Item List'!E43),0,'Item List'!E43)</f>
        <v>1</v>
      </c>
      <c r="F47" s="146">
        <f t="shared" si="7"/>
        <v>1934</v>
      </c>
      <c r="G47" s="168">
        <v>1.03</v>
      </c>
      <c r="H47" s="103">
        <f t="shared" si="8"/>
        <v>1992.02</v>
      </c>
      <c r="I47" s="170">
        <v>0.98</v>
      </c>
      <c r="J47" s="103">
        <f t="shared" si="9"/>
        <v>1895.32</v>
      </c>
      <c r="K47" s="170">
        <v>1.65</v>
      </c>
      <c r="L47" s="103">
        <f t="shared" si="10"/>
        <v>3191.1</v>
      </c>
      <c r="M47" s="170">
        <v>1</v>
      </c>
      <c r="N47" s="103">
        <f t="shared" si="11"/>
        <v>1934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>THERMOPLASTIC PAVEMENT MARKING - LINE  8"</v>
      </c>
      <c r="C48" s="295" t="str">
        <f>IF(ISBLANK('Item List'!C44),"",'Item List'!C44)</f>
        <v xml:space="preserve">FOOT   </v>
      </c>
      <c r="D48" s="296">
        <f>IF(ISBLANK('Item List'!D44),0,'Item List'!D44)</f>
        <v>3724</v>
      </c>
      <c r="E48" s="146">
        <f>IF(ISBLANK('Item List'!E44),0,'Item List'!E44)</f>
        <v>2</v>
      </c>
      <c r="F48" s="146">
        <f t="shared" si="7"/>
        <v>7448</v>
      </c>
      <c r="G48" s="168">
        <v>1.37</v>
      </c>
      <c r="H48" s="103">
        <f t="shared" si="8"/>
        <v>5101.88</v>
      </c>
      <c r="I48" s="170">
        <v>1.3</v>
      </c>
      <c r="J48" s="103">
        <f t="shared" si="9"/>
        <v>4841.2</v>
      </c>
      <c r="K48" s="170">
        <v>1.75</v>
      </c>
      <c r="L48" s="103">
        <f t="shared" si="10"/>
        <v>6517</v>
      </c>
      <c r="M48" s="170">
        <v>1.3</v>
      </c>
      <c r="N48" s="103">
        <f t="shared" si="11"/>
        <v>4841.2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>THERMOPLASTIC PAVEMENT MARKING - LINE 12"</v>
      </c>
      <c r="C49" s="295" t="str">
        <f>IF(ISBLANK('Item List'!C45),"",'Item List'!C45)</f>
        <v>FOOT</v>
      </c>
      <c r="D49" s="296">
        <f>IF(ISBLANK('Item List'!D45),0,'Item List'!D45)</f>
        <v>3730</v>
      </c>
      <c r="E49" s="146">
        <f>IF(ISBLANK('Item List'!E45),0,'Item List'!E45)</f>
        <v>3.25</v>
      </c>
      <c r="F49" s="146">
        <f t="shared" si="7"/>
        <v>12122.5</v>
      </c>
      <c r="G49" s="168">
        <v>2.0499999999999998</v>
      </c>
      <c r="H49" s="103">
        <f t="shared" si="8"/>
        <v>7646.4999999999991</v>
      </c>
      <c r="I49" s="170">
        <v>1.95</v>
      </c>
      <c r="J49" s="103">
        <f t="shared" si="9"/>
        <v>7273.5</v>
      </c>
      <c r="K49" s="170">
        <v>3.3</v>
      </c>
      <c r="L49" s="103">
        <f t="shared" si="10"/>
        <v>12309</v>
      </c>
      <c r="M49" s="170">
        <v>1.95</v>
      </c>
      <c r="N49" s="103">
        <f t="shared" si="11"/>
        <v>7273.5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THERMOPLASTIC PAVEMENT MARKING - LINE 24''</v>
      </c>
      <c r="C50" s="295" t="str">
        <f>IF(ISBLANK('Item List'!C46),"",'Item List'!C46)</f>
        <v>FOOT</v>
      </c>
      <c r="D50" s="296">
        <f>IF(ISBLANK('Item List'!D46),0,'Item List'!D46)</f>
        <v>724</v>
      </c>
      <c r="E50" s="146">
        <f>IF(ISBLANK('Item List'!E46),0,'Item List'!E46)</f>
        <v>5</v>
      </c>
      <c r="F50" s="146">
        <f t="shared" si="7"/>
        <v>3620</v>
      </c>
      <c r="G50" s="168">
        <v>4.0999999999999996</v>
      </c>
      <c r="H50" s="103">
        <f t="shared" si="8"/>
        <v>2968.3999999999996</v>
      </c>
      <c r="I50" s="170">
        <v>3.9</v>
      </c>
      <c r="J50" s="103">
        <f t="shared" si="9"/>
        <v>2823.6</v>
      </c>
      <c r="K50" s="170">
        <v>6.6</v>
      </c>
      <c r="L50" s="103">
        <f t="shared" si="10"/>
        <v>4778.3999999999996</v>
      </c>
      <c r="M50" s="170">
        <v>3.9</v>
      </c>
      <c r="N50" s="103">
        <f t="shared" si="11"/>
        <v>2823.6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DETECTABLE WARNINGS (SPECIAL)</v>
      </c>
      <c r="C51" s="295" t="str">
        <f>IF(ISBLANK('Item List'!C47),"",'Item List'!C47)</f>
        <v xml:space="preserve">SQ FT  </v>
      </c>
      <c r="D51" s="296">
        <f>IF(ISBLANK('Item List'!D47),0,'Item List'!D47)</f>
        <v>921</v>
      </c>
      <c r="E51" s="146">
        <f>IF(ISBLANK('Item List'!E47),0,'Item List'!E47)</f>
        <v>35</v>
      </c>
      <c r="F51" s="146">
        <f t="shared" si="7"/>
        <v>32235</v>
      </c>
      <c r="G51" s="168">
        <v>39</v>
      </c>
      <c r="H51" s="103">
        <f t="shared" si="8"/>
        <v>35919</v>
      </c>
      <c r="I51" s="170">
        <v>70.5</v>
      </c>
      <c r="J51" s="103">
        <f t="shared" si="9"/>
        <v>64930.5</v>
      </c>
      <c r="K51" s="170">
        <v>46.4</v>
      </c>
      <c r="L51" s="103">
        <f t="shared" si="10"/>
        <v>42734.400000000001</v>
      </c>
      <c r="M51" s="170">
        <v>70.5</v>
      </c>
      <c r="N51" s="103">
        <f t="shared" si="11"/>
        <v>64930.5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HOT-MIX ASPHALT SURFACE REMOVAL, 2"</v>
      </c>
      <c r="C52" s="295" t="str">
        <f>IF(ISBLANK('Item List'!C48),"",'Item List'!C48)</f>
        <v>SQ YD</v>
      </c>
      <c r="D52" s="296">
        <f>IF(ISBLANK('Item List'!D48),0,'Item List'!D48)</f>
        <v>13662</v>
      </c>
      <c r="E52" s="146">
        <f>IF(ISBLANK('Item List'!E48),0,'Item List'!E48)</f>
        <v>5</v>
      </c>
      <c r="F52" s="146">
        <f t="shared" si="7"/>
        <v>68310</v>
      </c>
      <c r="G52" s="168">
        <v>4.62</v>
      </c>
      <c r="H52" s="103">
        <f t="shared" si="8"/>
        <v>63118.44</v>
      </c>
      <c r="I52" s="170">
        <v>4.4000000000000004</v>
      </c>
      <c r="J52" s="103">
        <f t="shared" si="9"/>
        <v>60112.800000000003</v>
      </c>
      <c r="K52" s="170">
        <v>4.8499999999999996</v>
      </c>
      <c r="L52" s="103">
        <f t="shared" si="10"/>
        <v>66260.7</v>
      </c>
      <c r="M52" s="170">
        <v>6</v>
      </c>
      <c r="N52" s="103">
        <f t="shared" si="11"/>
        <v>81972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5" t="str">
        <f>IF(ISBLANK('Item List'!B49),"",'Item List'!B49)</f>
        <v>HOT-MIX ASPHALT SURFACE REMOVAL, 4"</v>
      </c>
      <c r="C53" s="295" t="str">
        <f>IF(ISBLANK('Item List'!C49),"",'Item List'!C49)</f>
        <v>SQ YD</v>
      </c>
      <c r="D53" s="296">
        <f>IF(ISBLANK('Item List'!D49),0,'Item List'!D49)</f>
        <v>10179</v>
      </c>
      <c r="E53" s="146">
        <f>IF(ISBLANK('Item List'!E49),0,'Item List'!E49)</f>
        <v>8</v>
      </c>
      <c r="F53" s="146">
        <f t="shared" si="7"/>
        <v>81432</v>
      </c>
      <c r="G53" s="168">
        <v>6.77</v>
      </c>
      <c r="H53" s="103">
        <f t="shared" si="8"/>
        <v>68911.83</v>
      </c>
      <c r="I53" s="170">
        <v>6.45</v>
      </c>
      <c r="J53" s="103">
        <f t="shared" si="9"/>
        <v>65654.55</v>
      </c>
      <c r="K53" s="170">
        <v>7.1</v>
      </c>
      <c r="L53" s="103">
        <f t="shared" si="10"/>
        <v>72270.899999999994</v>
      </c>
      <c r="M53" s="170">
        <v>6</v>
      </c>
      <c r="N53" s="103">
        <f t="shared" si="11"/>
        <v>61074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5" t="str">
        <f>IF(ISBLANK('Item List'!B50),"",'Item List'!B50)</f>
        <v>SANITARY MANHOLES TO BE ADJUSTED WITH NEW TYPE 1 FRAME AND GRATE, CLOSED LID</v>
      </c>
      <c r="C54" s="295" t="str">
        <f>IF(ISBLANK('Item List'!C50),"",'Item List'!C50)</f>
        <v>EACH</v>
      </c>
      <c r="D54" s="296">
        <f>IF(ISBLANK('Item List'!D50),0,'Item List'!D50)</f>
        <v>62</v>
      </c>
      <c r="E54" s="146">
        <f>IF(ISBLANK('Item List'!E50),0,'Item List'!E50)</f>
        <v>2500</v>
      </c>
      <c r="F54" s="146">
        <f t="shared" si="7"/>
        <v>155000</v>
      </c>
      <c r="G54" s="168">
        <v>1350</v>
      </c>
      <c r="H54" s="103">
        <f t="shared" si="8"/>
        <v>83700</v>
      </c>
      <c r="I54" s="170">
        <v>1650</v>
      </c>
      <c r="J54" s="103">
        <f t="shared" si="9"/>
        <v>102300</v>
      </c>
      <c r="K54" s="170">
        <v>1402</v>
      </c>
      <c r="L54" s="103">
        <f t="shared" si="10"/>
        <v>86924</v>
      </c>
      <c r="M54" s="170">
        <v>1500</v>
      </c>
      <c r="N54" s="103">
        <f t="shared" si="11"/>
        <v>93000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5" t="str">
        <f>IF(ISBLANK('Item List'!B51),"",'Item List'!B51)</f>
        <v>CONCRETE ISLAND (SPECIAL)</v>
      </c>
      <c r="C55" s="295" t="str">
        <f>IF(ISBLANK('Item List'!C51),"",'Item List'!C51)</f>
        <v>SQ FT</v>
      </c>
      <c r="D55" s="296">
        <f>IF(ISBLANK('Item List'!D51),0,'Item List'!D51)</f>
        <v>5144</v>
      </c>
      <c r="E55" s="146">
        <f>IF(ISBLANK('Item List'!E51),0,'Item List'!E51)</f>
        <v>20</v>
      </c>
      <c r="F55" s="146">
        <f t="shared" si="7"/>
        <v>102880</v>
      </c>
      <c r="G55" s="168">
        <v>13.5</v>
      </c>
      <c r="H55" s="103">
        <f t="shared" si="8"/>
        <v>69444</v>
      </c>
      <c r="I55" s="170">
        <v>18.5</v>
      </c>
      <c r="J55" s="103">
        <f t="shared" si="9"/>
        <v>95164</v>
      </c>
      <c r="K55" s="170">
        <v>7.85</v>
      </c>
      <c r="L55" s="103">
        <f t="shared" si="10"/>
        <v>40380.400000000001</v>
      </c>
      <c r="M55" s="170">
        <v>19</v>
      </c>
      <c r="N55" s="103">
        <f t="shared" si="11"/>
        <v>97736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4619668.6899999995</v>
      </c>
      <c r="G56" s="110" t="s">
        <v>8</v>
      </c>
      <c r="H56" s="104">
        <f>IF(SUM(H32:H55)=0,"",SUM(H32:H55)+H30)</f>
        <v>5029427.9799999995</v>
      </c>
      <c r="I56" s="221"/>
      <c r="J56" s="104">
        <f>IF(SUM(J32:J55)=0,"",SUM(J32:J55)+J30)</f>
        <v>5891115.1400000006</v>
      </c>
      <c r="K56" s="364" t="s">
        <v>8</v>
      </c>
      <c r="L56" s="104">
        <f>IF(SUM(L32:L55)=0,"",SUM(L32:L55)+L30)</f>
        <v>5771157.2000000011</v>
      </c>
      <c r="M56" s="221"/>
      <c r="N56" s="104">
        <f>IF(SUM(N32:N55)=0,"",SUM(N32:N55)+N30)</f>
        <v>7487350.6500000004</v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4619668.6899999995</v>
      </c>
      <c r="G57" s="109" t="s">
        <v>9</v>
      </c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5029427.9799999995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5891115.1400000006</v>
      </c>
      <c r="K57" s="365" t="s">
        <v>9</v>
      </c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5771157.2000000011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7487350.6500000004</v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PARKWAY RESTORATION</v>
      </c>
      <c r="C58" s="295" t="str">
        <f>IF(ISBLANK('Item List'!C52),"",'Item List'!C52)</f>
        <v xml:space="preserve">L SUM  </v>
      </c>
      <c r="D58" s="296">
        <f>IF(ISBLANK('Item List'!D52),0,'Item List'!D52)</f>
        <v>1</v>
      </c>
      <c r="E58" s="146">
        <f>IF(ISBLANK('Item List'!E52),0,'Item List'!E52)</f>
        <v>90000</v>
      </c>
      <c r="F58" s="146">
        <f t="shared" ref="F58:F81" si="15">IF(AND(ISNUMBER($D58),ISNUMBER(E58)),$D58*E58,0)</f>
        <v>90000</v>
      </c>
      <c r="G58" s="168">
        <v>75000</v>
      </c>
      <c r="H58" s="103">
        <f t="shared" ref="H58:H81" si="16">IF(AND(ISNUMBER($D58),ISNUMBER(G58)),$D58*G58,0)</f>
        <v>75000</v>
      </c>
      <c r="I58" s="169">
        <v>55000</v>
      </c>
      <c r="J58" s="103">
        <f>IF(AND(ISNUMBER($D58),ISNUMBER(I58)),$D58*I58,0)</f>
        <v>55000</v>
      </c>
      <c r="K58" s="169">
        <v>35605</v>
      </c>
      <c r="L58" s="103">
        <f>IF(AND(ISNUMBER($D58),ISNUMBER(K58)),$D58*K58,0)</f>
        <v>35605</v>
      </c>
      <c r="M58" s="169">
        <v>50730</v>
      </c>
      <c r="N58" s="103">
        <f>IF(AND(ISNUMBER($D58),ISNUMBER(M58)),$D58*M58,0)</f>
        <v>50730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CONCRETE TRUCK WASHOUT</v>
      </c>
      <c r="C59" s="295" t="str">
        <f>IF(ISBLANK('Item List'!C53),"",'Item List'!C53)</f>
        <v xml:space="preserve">L SUM  </v>
      </c>
      <c r="D59" s="296">
        <f>IF(ISBLANK('Item List'!D53),0,'Item List'!D53)</f>
        <v>1</v>
      </c>
      <c r="E59" s="146">
        <f>IF(ISBLANK('Item List'!E53),0,'Item List'!E53)</f>
        <v>1700</v>
      </c>
      <c r="F59" s="146">
        <f t="shared" si="15"/>
        <v>1700</v>
      </c>
      <c r="G59" s="168">
        <v>750</v>
      </c>
      <c r="H59" s="103">
        <f t="shared" si="16"/>
        <v>750</v>
      </c>
      <c r="I59" s="169">
        <v>12000</v>
      </c>
      <c r="J59" s="103">
        <f t="shared" ref="J59:J81" si="17">IF(AND(ISNUMBER($D59),ISNUMBER(I59)),$D59*I59,0)</f>
        <v>12000</v>
      </c>
      <c r="K59" s="169">
        <v>2869</v>
      </c>
      <c r="L59" s="103">
        <f t="shared" ref="L59:L81" si="18">IF(AND(ISNUMBER($D59),ISNUMBER(K59)),$D59*K59,0)</f>
        <v>2869</v>
      </c>
      <c r="M59" s="169">
        <v>12000</v>
      </c>
      <c r="N59" s="103">
        <f t="shared" ref="N59:N81" si="19">IF(AND(ISNUMBER($D59),ISNUMBER(M59)),$D59*M59,0)</f>
        <v>12000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5" t="str">
        <f>IF(ISBLANK('Item List'!B54),"",'Item List'!B54)</f>
        <v>CONSTRUCTION LAYOUT</v>
      </c>
      <c r="C60" s="295" t="str">
        <f>IF(ISBLANK('Item List'!C54),"",'Item List'!C54)</f>
        <v xml:space="preserve">L SUM  </v>
      </c>
      <c r="D60" s="296">
        <f>IF(ISBLANK('Item List'!D54),0,'Item List'!D54)</f>
        <v>1</v>
      </c>
      <c r="E60" s="146">
        <f>IF(ISBLANK('Item List'!E54),0,'Item List'!E54)</f>
        <v>50000</v>
      </c>
      <c r="F60" s="146">
        <f t="shared" si="15"/>
        <v>50000</v>
      </c>
      <c r="G60" s="168">
        <v>95000</v>
      </c>
      <c r="H60" s="103">
        <f t="shared" si="16"/>
        <v>95000</v>
      </c>
      <c r="I60" s="169">
        <v>65000</v>
      </c>
      <c r="J60" s="103">
        <f t="shared" si="17"/>
        <v>65000</v>
      </c>
      <c r="K60" s="169">
        <v>63200</v>
      </c>
      <c r="L60" s="103">
        <f t="shared" si="18"/>
        <v>63200</v>
      </c>
      <c r="M60" s="169">
        <v>32000</v>
      </c>
      <c r="N60" s="103">
        <f t="shared" si="19"/>
        <v>32000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5" t="str">
        <f>IF(ISBLANK('Item List'!B55),"",'Item List'!B55)</f>
        <v>WOOD FENCE TO BE REMOVED AND RE-ERECTED</v>
      </c>
      <c r="C61" s="295" t="str">
        <f>IF(ISBLANK('Item List'!C55),"",'Item List'!C55)</f>
        <v>FOOT</v>
      </c>
      <c r="D61" s="296">
        <f>IF(ISBLANK('Item List'!D55),0,'Item List'!D55)</f>
        <v>41</v>
      </c>
      <c r="E61" s="146">
        <f>IF(ISBLANK('Item List'!E55),0,'Item List'!E55)</f>
        <v>69</v>
      </c>
      <c r="F61" s="146">
        <f t="shared" si="15"/>
        <v>2829</v>
      </c>
      <c r="G61" s="168">
        <v>87</v>
      </c>
      <c r="H61" s="103">
        <f t="shared" si="16"/>
        <v>3567</v>
      </c>
      <c r="I61" s="169">
        <v>83.31</v>
      </c>
      <c r="J61" s="103">
        <f t="shared" si="17"/>
        <v>3415.71</v>
      </c>
      <c r="K61" s="169">
        <v>110.5</v>
      </c>
      <c r="L61" s="103">
        <f t="shared" si="18"/>
        <v>4530.5</v>
      </c>
      <c r="M61" s="169">
        <v>164</v>
      </c>
      <c r="N61" s="103">
        <f t="shared" si="19"/>
        <v>6724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5" t="str">
        <f>IF(ISBLANK('Item List'!B56),"",'Item List'!B56)</f>
        <v>TRAFFIC CONTROL AND PROTECTION, (SPECIAL)</v>
      </c>
      <c r="C62" s="295" t="str">
        <f>IF(ISBLANK('Item List'!C56),"",'Item List'!C56)</f>
        <v xml:space="preserve">L SUM  </v>
      </c>
      <c r="D62" s="296">
        <f>IF(ISBLANK('Item List'!D56),0,'Item List'!D56)</f>
        <v>1</v>
      </c>
      <c r="E62" s="146">
        <f>IF(ISBLANK('Item List'!E56),0,'Item List'!E56)</f>
        <v>300000</v>
      </c>
      <c r="F62" s="146">
        <f t="shared" si="15"/>
        <v>300000</v>
      </c>
      <c r="G62" s="168">
        <v>425000</v>
      </c>
      <c r="H62" s="103">
        <f t="shared" si="16"/>
        <v>425000</v>
      </c>
      <c r="I62" s="169">
        <v>501250</v>
      </c>
      <c r="J62" s="103">
        <f t="shared" si="17"/>
        <v>501250</v>
      </c>
      <c r="K62" s="169">
        <v>183000</v>
      </c>
      <c r="L62" s="103">
        <f t="shared" si="18"/>
        <v>183000</v>
      </c>
      <c r="M62" s="169">
        <v>133000</v>
      </c>
      <c r="N62" s="103">
        <f t="shared" si="19"/>
        <v>133000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5" t="str">
        <f>IF(ISBLANK('Item List'!B57),"",'Item List'!B57)</f>
        <v>PAVEMENT FABRIC (SPECIAL)</v>
      </c>
      <c r="C63" s="295" t="str">
        <f>IF(ISBLANK('Item List'!C57),"",'Item List'!C57)</f>
        <v>SQ YD</v>
      </c>
      <c r="D63" s="296">
        <f>IF(ISBLANK('Item List'!D57),0,'Item List'!D57)</f>
        <v>37788</v>
      </c>
      <c r="E63" s="146">
        <f>IF(ISBLANK('Item List'!E57),0,'Item List'!E57)</f>
        <v>5</v>
      </c>
      <c r="F63" s="146">
        <f t="shared" si="15"/>
        <v>188940</v>
      </c>
      <c r="G63" s="168">
        <v>6.92</v>
      </c>
      <c r="H63" s="103">
        <f t="shared" si="16"/>
        <v>261492.96</v>
      </c>
      <c r="I63" s="169">
        <v>6.59</v>
      </c>
      <c r="J63" s="103">
        <f t="shared" si="17"/>
        <v>249022.91999999998</v>
      </c>
      <c r="K63" s="169">
        <v>7.25</v>
      </c>
      <c r="L63" s="103">
        <f t="shared" si="18"/>
        <v>273963</v>
      </c>
      <c r="M63" s="169">
        <v>3</v>
      </c>
      <c r="N63" s="103">
        <f t="shared" si="19"/>
        <v>113364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5" t="str">
        <f>IF(ISBLANK('Item List'!B58),"",'Item List'!B58)</f>
        <v>TRENCH BACKFILL</v>
      </c>
      <c r="C64" s="295" t="str">
        <f>IF(ISBLANK('Item List'!C58),"",'Item List'!C58)</f>
        <v>CU YD</v>
      </c>
      <c r="D64" s="296">
        <f>IF(ISBLANK('Item List'!D58),0,'Item List'!D58)</f>
        <v>265</v>
      </c>
      <c r="E64" s="146">
        <f>IF(ISBLANK('Item List'!E58),0,'Item List'!E58)</f>
        <v>64</v>
      </c>
      <c r="F64" s="146">
        <f t="shared" si="15"/>
        <v>16960</v>
      </c>
      <c r="G64" s="168">
        <v>35</v>
      </c>
      <c r="H64" s="103">
        <f t="shared" si="16"/>
        <v>9275</v>
      </c>
      <c r="I64" s="169">
        <v>0.01</v>
      </c>
      <c r="J64" s="103">
        <f t="shared" si="17"/>
        <v>2.65</v>
      </c>
      <c r="K64" s="169">
        <v>18</v>
      </c>
      <c r="L64" s="103">
        <f t="shared" si="18"/>
        <v>4770</v>
      </c>
      <c r="M64" s="169">
        <v>73</v>
      </c>
      <c r="N64" s="103">
        <f t="shared" si="19"/>
        <v>19345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5" t="str">
        <f>IF(ISBLANK('Item List'!B59),"",'Item List'!B59)</f>
        <v>STORM SEWERS, CLASS A, TYPE 1  12"</v>
      </c>
      <c r="C65" s="295" t="str">
        <f>IF(ISBLANK('Item List'!C59),"",'Item List'!C59)</f>
        <v>FOOT</v>
      </c>
      <c r="D65" s="296">
        <f>IF(ISBLANK('Item List'!D59),0,'Item List'!D59)</f>
        <v>372</v>
      </c>
      <c r="E65" s="146">
        <f>IF(ISBLANK('Item List'!E59),0,'Item List'!E59)</f>
        <v>93</v>
      </c>
      <c r="F65" s="146">
        <f t="shared" si="15"/>
        <v>34596</v>
      </c>
      <c r="G65" s="168">
        <v>96</v>
      </c>
      <c r="H65" s="103">
        <f t="shared" si="16"/>
        <v>35712</v>
      </c>
      <c r="I65" s="169">
        <v>125</v>
      </c>
      <c r="J65" s="103">
        <f t="shared" si="17"/>
        <v>46500</v>
      </c>
      <c r="K65" s="169">
        <v>96</v>
      </c>
      <c r="L65" s="103">
        <f t="shared" si="18"/>
        <v>35712</v>
      </c>
      <c r="M65" s="169">
        <v>209</v>
      </c>
      <c r="N65" s="103">
        <f t="shared" si="19"/>
        <v>77748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5" t="str">
        <f>IF(ISBLANK('Item List'!B60),"",'Item List'!B60)</f>
        <v>STORM SEWERS, CLASS A, TYPE 1  18"</v>
      </c>
      <c r="C66" s="295" t="str">
        <f>IF(ISBLANK('Item List'!C60),"",'Item List'!C60)</f>
        <v>FOOT</v>
      </c>
      <c r="D66" s="296">
        <f>IF(ISBLANK('Item List'!D60),0,'Item List'!D60)</f>
        <v>34</v>
      </c>
      <c r="E66" s="146">
        <f>IF(ISBLANK('Item List'!E60),0,'Item List'!E60)</f>
        <v>124</v>
      </c>
      <c r="F66" s="146">
        <f t="shared" si="15"/>
        <v>4216</v>
      </c>
      <c r="G66" s="168">
        <v>130</v>
      </c>
      <c r="H66" s="103">
        <f t="shared" si="16"/>
        <v>4420</v>
      </c>
      <c r="I66" s="169">
        <v>175</v>
      </c>
      <c r="J66" s="103">
        <f t="shared" si="17"/>
        <v>5950</v>
      </c>
      <c r="K66" s="169">
        <v>100.5</v>
      </c>
      <c r="L66" s="103">
        <f t="shared" si="18"/>
        <v>3417</v>
      </c>
      <c r="M66" s="169">
        <v>165</v>
      </c>
      <c r="N66" s="103">
        <f t="shared" si="19"/>
        <v>5610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5" t="str">
        <f>IF(ISBLANK('Item List'!B61),"",'Item List'!B61)</f>
        <v>STORM SEWERS, CLASS A, TYPE 2  12"</v>
      </c>
      <c r="C67" s="295" t="str">
        <f>IF(ISBLANK('Item List'!C61),"",'Item List'!C61)</f>
        <v>FOOT</v>
      </c>
      <c r="D67" s="296">
        <f>IF(ISBLANK('Item List'!D61),0,'Item List'!D61)</f>
        <v>38</v>
      </c>
      <c r="E67" s="146">
        <f>IF(ISBLANK('Item List'!E61),0,'Item List'!E61)</f>
        <v>160</v>
      </c>
      <c r="F67" s="146">
        <f t="shared" si="15"/>
        <v>6080</v>
      </c>
      <c r="G67" s="168">
        <v>120</v>
      </c>
      <c r="H67" s="103">
        <f t="shared" si="16"/>
        <v>4560</v>
      </c>
      <c r="I67" s="169">
        <v>125</v>
      </c>
      <c r="J67" s="103">
        <f t="shared" si="17"/>
        <v>4750</v>
      </c>
      <c r="K67" s="169">
        <v>164.5</v>
      </c>
      <c r="L67" s="103">
        <f t="shared" si="18"/>
        <v>6251</v>
      </c>
      <c r="M67" s="169">
        <v>145</v>
      </c>
      <c r="N67" s="103">
        <f t="shared" si="19"/>
        <v>5510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>
        <f t="shared" si="22"/>
        <v>59</v>
      </c>
      <c r="B68" s="295" t="str">
        <f>IF(ISBLANK('Item List'!B62),"",'Item List'!B62)</f>
        <v>STORM SEWERS, CLASS A, TYPE 2  24"</v>
      </c>
      <c r="C68" s="295" t="str">
        <f>IF(ISBLANK('Item List'!C62),"",'Item List'!C62)</f>
        <v>FOOT</v>
      </c>
      <c r="D68" s="296">
        <f>IF(ISBLANK('Item List'!D62),0,'Item List'!D62)</f>
        <v>46</v>
      </c>
      <c r="E68" s="146">
        <f>IF(ISBLANK('Item List'!E62),0,'Item List'!E62)</f>
        <v>151</v>
      </c>
      <c r="F68" s="146">
        <f t="shared" si="15"/>
        <v>6946</v>
      </c>
      <c r="G68" s="168">
        <v>140</v>
      </c>
      <c r="H68" s="103">
        <f t="shared" si="16"/>
        <v>6440</v>
      </c>
      <c r="I68" s="170">
        <v>185</v>
      </c>
      <c r="J68" s="103">
        <f t="shared" si="17"/>
        <v>8510</v>
      </c>
      <c r="K68" s="170">
        <v>171</v>
      </c>
      <c r="L68" s="103">
        <f t="shared" si="18"/>
        <v>7866</v>
      </c>
      <c r="M68" s="170">
        <v>193</v>
      </c>
      <c r="N68" s="103">
        <f t="shared" si="19"/>
        <v>8878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>
        <f t="shared" si="22"/>
        <v>60</v>
      </c>
      <c r="B69" s="295" t="str">
        <f>IF(ISBLANK('Item List'!B63),"",'Item List'!B63)</f>
        <v>STORM SEWERS, CLASS A, TYPE 2  30"</v>
      </c>
      <c r="C69" s="295" t="str">
        <f>IF(ISBLANK('Item List'!C63),"",'Item List'!C63)</f>
        <v>FOOT</v>
      </c>
      <c r="D69" s="296">
        <f>IF(ISBLANK('Item List'!D63),0,'Item List'!D63)</f>
        <v>12</v>
      </c>
      <c r="E69" s="146">
        <f>IF(ISBLANK('Item List'!E63),0,'Item List'!E63)</f>
        <v>187</v>
      </c>
      <c r="F69" s="146">
        <f t="shared" si="15"/>
        <v>2244</v>
      </c>
      <c r="G69" s="168">
        <v>155</v>
      </c>
      <c r="H69" s="103">
        <f t="shared" si="16"/>
        <v>1860</v>
      </c>
      <c r="I69" s="170">
        <v>260</v>
      </c>
      <c r="J69" s="103">
        <f t="shared" si="17"/>
        <v>3120</v>
      </c>
      <c r="K69" s="170">
        <v>716.5</v>
      </c>
      <c r="L69" s="103">
        <f t="shared" si="18"/>
        <v>8598</v>
      </c>
      <c r="M69" s="170">
        <v>1955</v>
      </c>
      <c r="N69" s="103">
        <f t="shared" si="19"/>
        <v>23460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>
        <f t="shared" si="22"/>
        <v>61</v>
      </c>
      <c r="B70" s="295" t="str">
        <f>IF(ISBLANK('Item List'!B64),"",'Item List'!B64)</f>
        <v>STORM SEWER REMOVAL   10"</v>
      </c>
      <c r="C70" s="295" t="str">
        <f>IF(ISBLANK('Item List'!C64),"",'Item List'!C64)</f>
        <v>FOOT</v>
      </c>
      <c r="D70" s="296">
        <f>IF(ISBLANK('Item List'!D64),0,'Item List'!D64)</f>
        <v>19</v>
      </c>
      <c r="E70" s="146">
        <f>IF(ISBLANK('Item List'!E64),0,'Item List'!E64)</f>
        <v>48</v>
      </c>
      <c r="F70" s="146">
        <f t="shared" si="15"/>
        <v>912</v>
      </c>
      <c r="G70" s="168">
        <v>20</v>
      </c>
      <c r="H70" s="103">
        <f t="shared" si="16"/>
        <v>380</v>
      </c>
      <c r="I70" s="170">
        <v>20</v>
      </c>
      <c r="J70" s="103">
        <f t="shared" si="17"/>
        <v>380</v>
      </c>
      <c r="K70" s="170">
        <v>60.8</v>
      </c>
      <c r="L70" s="103">
        <f t="shared" si="18"/>
        <v>1155.2</v>
      </c>
      <c r="M70" s="170">
        <v>42</v>
      </c>
      <c r="N70" s="103">
        <f t="shared" si="19"/>
        <v>798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>
        <f t="shared" si="22"/>
        <v>62</v>
      </c>
      <c r="B71" s="295" t="str">
        <f>IF(ISBLANK('Item List'!B65),"",'Item List'!B65)</f>
        <v>STORM SEWER REMOVAL   12"</v>
      </c>
      <c r="C71" s="295" t="str">
        <f>IF(ISBLANK('Item List'!C65),"",'Item List'!C65)</f>
        <v>FOOT</v>
      </c>
      <c r="D71" s="296">
        <f>IF(ISBLANK('Item List'!D65),0,'Item List'!D65)</f>
        <v>603</v>
      </c>
      <c r="E71" s="146">
        <f>IF(ISBLANK('Item List'!E65),0,'Item List'!E65)</f>
        <v>33</v>
      </c>
      <c r="F71" s="146">
        <f t="shared" si="15"/>
        <v>19899</v>
      </c>
      <c r="G71" s="168">
        <v>20</v>
      </c>
      <c r="H71" s="103">
        <f t="shared" si="16"/>
        <v>12060</v>
      </c>
      <c r="I71" s="170">
        <v>20</v>
      </c>
      <c r="J71" s="103">
        <f t="shared" si="17"/>
        <v>12060</v>
      </c>
      <c r="K71" s="170">
        <v>28.9</v>
      </c>
      <c r="L71" s="103">
        <f t="shared" si="18"/>
        <v>17426.7</v>
      </c>
      <c r="M71" s="170">
        <v>59</v>
      </c>
      <c r="N71" s="103">
        <f t="shared" si="19"/>
        <v>35577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>
        <f t="shared" si="22"/>
        <v>63</v>
      </c>
      <c r="B72" s="295" t="str">
        <f>IF(ISBLANK('Item List'!B66),"",'Item List'!B66)</f>
        <v>STORM SEWER REMOVAL   30"</v>
      </c>
      <c r="C72" s="295" t="str">
        <f>IF(ISBLANK('Item List'!C66),"",'Item List'!C66)</f>
        <v>FOOT</v>
      </c>
      <c r="D72" s="296">
        <f>IF(ISBLANK('Item List'!D66),0,'Item List'!D66)</f>
        <v>12</v>
      </c>
      <c r="E72" s="146">
        <f>IF(ISBLANK('Item List'!E66),0,'Item List'!E66)</f>
        <v>70</v>
      </c>
      <c r="F72" s="146">
        <f t="shared" si="15"/>
        <v>840</v>
      </c>
      <c r="G72" s="168">
        <v>20</v>
      </c>
      <c r="H72" s="103">
        <f t="shared" si="16"/>
        <v>240</v>
      </c>
      <c r="I72" s="170">
        <v>20</v>
      </c>
      <c r="J72" s="103">
        <f t="shared" si="17"/>
        <v>240</v>
      </c>
      <c r="K72" s="170">
        <v>65.7</v>
      </c>
      <c r="L72" s="103">
        <f t="shared" si="18"/>
        <v>788.40000000000009</v>
      </c>
      <c r="M72" s="170">
        <v>63</v>
      </c>
      <c r="N72" s="103">
        <f t="shared" si="19"/>
        <v>756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>
        <f t="shared" si="22"/>
        <v>64</v>
      </c>
      <c r="B73" s="295" t="str">
        <f>IF(ISBLANK('Item List'!B67),"",'Item List'!B67)</f>
        <v>MANHOLES TO BE ADJUSTED</v>
      </c>
      <c r="C73" s="295" t="str">
        <f>IF(ISBLANK('Item List'!C67),"",'Item List'!C67)</f>
        <v>EACH</v>
      </c>
      <c r="D73" s="296">
        <f>IF(ISBLANK('Item List'!D67),0,'Item List'!D67)</f>
        <v>52</v>
      </c>
      <c r="E73" s="146">
        <f>IF(ISBLANK('Item List'!E67),0,'Item List'!E67)</f>
        <v>1018</v>
      </c>
      <c r="F73" s="146">
        <f t="shared" si="15"/>
        <v>52936</v>
      </c>
      <c r="G73" s="168">
        <v>1100</v>
      </c>
      <c r="H73" s="103">
        <f t="shared" si="16"/>
        <v>57200</v>
      </c>
      <c r="I73" s="170">
        <v>1500</v>
      </c>
      <c r="J73" s="103">
        <f t="shared" si="17"/>
        <v>78000</v>
      </c>
      <c r="K73" s="170">
        <v>806.5</v>
      </c>
      <c r="L73" s="103">
        <f t="shared" si="18"/>
        <v>41938</v>
      </c>
      <c r="M73" s="170">
        <v>1336</v>
      </c>
      <c r="N73" s="103">
        <f t="shared" si="19"/>
        <v>69472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>
        <f t="shared" si="22"/>
        <v>65</v>
      </c>
      <c r="B74" s="295" t="str">
        <f>IF(ISBLANK('Item List'!B68),"",'Item List'!B68)</f>
        <v>MANHOLES TO BE ADJUSTED WITH NEW TYPE 1 FRAME, CLOSED LID</v>
      </c>
      <c r="C74" s="295" t="str">
        <f>IF(ISBLANK('Item List'!C68),"",'Item List'!C68)</f>
        <v>EACH</v>
      </c>
      <c r="D74" s="296">
        <f>IF(ISBLANK('Item List'!D68),0,'Item List'!D68)</f>
        <v>4</v>
      </c>
      <c r="E74" s="146">
        <f>IF(ISBLANK('Item List'!E68),0,'Item List'!E68)</f>
        <v>1234</v>
      </c>
      <c r="F74" s="146">
        <f t="shared" si="15"/>
        <v>4936</v>
      </c>
      <c r="G74" s="168">
        <v>1100</v>
      </c>
      <c r="H74" s="103">
        <f t="shared" si="16"/>
        <v>4400</v>
      </c>
      <c r="I74" s="170">
        <v>1500</v>
      </c>
      <c r="J74" s="103">
        <f t="shared" si="17"/>
        <v>6000</v>
      </c>
      <c r="K74" s="170">
        <v>1210</v>
      </c>
      <c r="L74" s="103">
        <f t="shared" si="18"/>
        <v>4840</v>
      </c>
      <c r="M74" s="170">
        <v>1952</v>
      </c>
      <c r="N74" s="103">
        <f t="shared" si="19"/>
        <v>7808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>
        <f t="shared" si="22"/>
        <v>66</v>
      </c>
      <c r="B75" s="295" t="str">
        <f>IF(ISBLANK('Item List'!B69),"",'Item List'!B69)</f>
        <v>MANHOLES TO BE ADJUSTED WITH NEW TYPE 3 FRAME AND GRATE</v>
      </c>
      <c r="C75" s="295" t="str">
        <f>IF(ISBLANK('Item List'!C69),"",'Item List'!C69)</f>
        <v>EACH</v>
      </c>
      <c r="D75" s="296">
        <f>IF(ISBLANK('Item List'!D69),0,'Item List'!D69)</f>
        <v>3</v>
      </c>
      <c r="E75" s="146">
        <f>IF(ISBLANK('Item List'!E69),0,'Item List'!E69)</f>
        <v>1425</v>
      </c>
      <c r="F75" s="146">
        <f t="shared" si="15"/>
        <v>4275</v>
      </c>
      <c r="G75" s="168">
        <v>1100</v>
      </c>
      <c r="H75" s="103">
        <f t="shared" si="16"/>
        <v>3300</v>
      </c>
      <c r="I75" s="170">
        <v>1500</v>
      </c>
      <c r="J75" s="103">
        <f t="shared" si="17"/>
        <v>4500</v>
      </c>
      <c r="K75" s="170">
        <v>1381</v>
      </c>
      <c r="L75" s="103">
        <f t="shared" si="18"/>
        <v>4143</v>
      </c>
      <c r="M75" s="170">
        <v>2000</v>
      </c>
      <c r="N75" s="103">
        <f t="shared" si="19"/>
        <v>6000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>
        <f t="shared" si="22"/>
        <v>67</v>
      </c>
      <c r="B76" s="295" t="str">
        <f>IF(ISBLANK('Item List'!B70),"",'Item List'!B70)</f>
        <v>INLETS TO BE ADJUSTED</v>
      </c>
      <c r="C76" s="295" t="str">
        <f>IF(ISBLANK('Item List'!C70),"",'Item List'!C70)</f>
        <v>EACH</v>
      </c>
      <c r="D76" s="296">
        <f>IF(ISBLANK('Item List'!D70),0,'Item List'!D70)</f>
        <v>23</v>
      </c>
      <c r="E76" s="146">
        <f>IF(ISBLANK('Item List'!E70),0,'Item List'!E70)</f>
        <v>1442</v>
      </c>
      <c r="F76" s="146">
        <f t="shared" si="15"/>
        <v>33166</v>
      </c>
      <c r="G76" s="168">
        <v>1100</v>
      </c>
      <c r="H76" s="103">
        <f t="shared" si="16"/>
        <v>25300</v>
      </c>
      <c r="I76" s="170">
        <v>1500</v>
      </c>
      <c r="J76" s="103">
        <f t="shared" si="17"/>
        <v>34500</v>
      </c>
      <c r="K76" s="170">
        <v>808</v>
      </c>
      <c r="L76" s="103">
        <f t="shared" si="18"/>
        <v>18584</v>
      </c>
      <c r="M76" s="170">
        <v>1100</v>
      </c>
      <c r="N76" s="103">
        <f t="shared" si="19"/>
        <v>25300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>
        <f t="shared" si="22"/>
        <v>68</v>
      </c>
      <c r="B77" s="295" t="str">
        <f>IF(ISBLANK('Item List'!B71),"",'Item List'!B71)</f>
        <v>INLETS TO BE ADJUSTED WITH NEW TYPE 1 FRAME, CLOSED LID</v>
      </c>
      <c r="C77" s="295" t="str">
        <f>IF(ISBLANK('Item List'!C71),"",'Item List'!C71)</f>
        <v>EACH</v>
      </c>
      <c r="D77" s="296">
        <f>IF(ISBLANK('Item List'!D71),0,'Item List'!D71)</f>
        <v>1</v>
      </c>
      <c r="E77" s="146">
        <f>IF(ISBLANK('Item List'!E71),0,'Item List'!E71)</f>
        <v>1721</v>
      </c>
      <c r="F77" s="146">
        <f t="shared" si="15"/>
        <v>1721</v>
      </c>
      <c r="G77" s="168">
        <v>1400</v>
      </c>
      <c r="H77" s="103">
        <f t="shared" si="16"/>
        <v>1400</v>
      </c>
      <c r="I77" s="170">
        <v>1800</v>
      </c>
      <c r="J77" s="103">
        <f t="shared" si="17"/>
        <v>1800</v>
      </c>
      <c r="K77" s="170">
        <v>1383</v>
      </c>
      <c r="L77" s="103">
        <f t="shared" si="18"/>
        <v>1383</v>
      </c>
      <c r="M77" s="170">
        <v>2000</v>
      </c>
      <c r="N77" s="103">
        <f t="shared" si="19"/>
        <v>2000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>
        <f t="shared" si="22"/>
        <v>69</v>
      </c>
      <c r="B78" s="295" t="str">
        <f>IF(ISBLANK('Item List'!B72),"",'Item List'!B72)</f>
        <v>INLETS TO BE ADJUSTED WITH NEW TYPE 3 FRAME AND GRATE</v>
      </c>
      <c r="C78" s="295" t="str">
        <f>IF(ISBLANK('Item List'!C72),"",'Item List'!C72)</f>
        <v>EACH</v>
      </c>
      <c r="D78" s="296">
        <f>IF(ISBLANK('Item List'!D72),0,'Item List'!D72)</f>
        <v>2</v>
      </c>
      <c r="E78" s="146">
        <f>IF(ISBLANK('Item List'!E72),0,'Item List'!E72)</f>
        <v>1831</v>
      </c>
      <c r="F78" s="146">
        <f t="shared" si="15"/>
        <v>3662</v>
      </c>
      <c r="G78" s="168">
        <v>1900</v>
      </c>
      <c r="H78" s="103">
        <f t="shared" si="16"/>
        <v>3800</v>
      </c>
      <c r="I78" s="170">
        <v>2000</v>
      </c>
      <c r="J78" s="103">
        <f t="shared" si="17"/>
        <v>4000</v>
      </c>
      <c r="K78" s="170">
        <v>1383</v>
      </c>
      <c r="L78" s="103">
        <f t="shared" si="18"/>
        <v>2766</v>
      </c>
      <c r="M78" s="170">
        <v>2200</v>
      </c>
      <c r="N78" s="103">
        <f t="shared" si="19"/>
        <v>4400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>
        <f t="shared" si="22"/>
        <v>70</v>
      </c>
      <c r="B79" s="295" t="str">
        <f>IF(ISBLANK('Item List'!B73),"",'Item List'!B73)</f>
        <v>REMOVING MANHOLES</v>
      </c>
      <c r="C79" s="295" t="str">
        <f>IF(ISBLANK('Item List'!C73),"",'Item List'!C73)</f>
        <v>EACH</v>
      </c>
      <c r="D79" s="296">
        <f>IF(ISBLANK('Item List'!D73),0,'Item List'!D73)</f>
        <v>5</v>
      </c>
      <c r="E79" s="146">
        <f>IF(ISBLANK('Item List'!E73),0,'Item List'!E73)</f>
        <v>1138</v>
      </c>
      <c r="F79" s="146">
        <f t="shared" si="15"/>
        <v>5690</v>
      </c>
      <c r="G79" s="168">
        <v>650</v>
      </c>
      <c r="H79" s="103">
        <f t="shared" si="16"/>
        <v>3250</v>
      </c>
      <c r="I79" s="170">
        <v>350</v>
      </c>
      <c r="J79" s="103">
        <f t="shared" si="17"/>
        <v>1750</v>
      </c>
      <c r="K79" s="170">
        <v>736.5</v>
      </c>
      <c r="L79" s="103">
        <f t="shared" si="18"/>
        <v>3682.5</v>
      </c>
      <c r="M79" s="170">
        <v>1180</v>
      </c>
      <c r="N79" s="103">
        <f t="shared" si="19"/>
        <v>5900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>
        <f t="shared" si="22"/>
        <v>71</v>
      </c>
      <c r="B80" s="295" t="str">
        <f>IF(ISBLANK('Item List'!B74),"",'Item List'!B74)</f>
        <v>REMOVING  INLETS</v>
      </c>
      <c r="C80" s="295" t="str">
        <f>IF(ISBLANK('Item List'!C74),"",'Item List'!C74)</f>
        <v>EACH</v>
      </c>
      <c r="D80" s="296">
        <f>IF(ISBLANK('Item List'!D74),0,'Item List'!D74)</f>
        <v>54</v>
      </c>
      <c r="E80" s="146">
        <f>IF(ISBLANK('Item List'!E74),0,'Item List'!E74)</f>
        <v>800</v>
      </c>
      <c r="F80" s="146">
        <f t="shared" si="15"/>
        <v>43200</v>
      </c>
      <c r="G80" s="168">
        <v>600</v>
      </c>
      <c r="H80" s="103">
        <f t="shared" si="16"/>
        <v>32400</v>
      </c>
      <c r="I80" s="170">
        <v>350</v>
      </c>
      <c r="J80" s="103">
        <f t="shared" si="17"/>
        <v>18900</v>
      </c>
      <c r="K80" s="170">
        <v>736.5</v>
      </c>
      <c r="L80" s="103">
        <f t="shared" si="18"/>
        <v>39771</v>
      </c>
      <c r="M80" s="170">
        <v>1770</v>
      </c>
      <c r="N80" s="103">
        <f t="shared" si="19"/>
        <v>95580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>
        <f t="shared" si="22"/>
        <v>72</v>
      </c>
      <c r="B81" s="295" t="str">
        <f>IF(ISBLANK('Item List'!B75),"",'Item List'!B75)</f>
        <v>INLET TYPE 700</v>
      </c>
      <c r="C81" s="295" t="str">
        <f>IF(ISBLANK('Item List'!C75),"",'Item List'!C75)</f>
        <v>EACH</v>
      </c>
      <c r="D81" s="296">
        <f>IF(ISBLANK('Item List'!D75),0,'Item List'!D75)</f>
        <v>43</v>
      </c>
      <c r="E81" s="146">
        <f>IF(ISBLANK('Item List'!E75),0,'Item List'!E75)</f>
        <v>4000</v>
      </c>
      <c r="F81" s="146">
        <f t="shared" si="15"/>
        <v>172000</v>
      </c>
      <c r="G81" s="168">
        <v>3350</v>
      </c>
      <c r="H81" s="103">
        <f t="shared" si="16"/>
        <v>144050</v>
      </c>
      <c r="I81" s="170">
        <v>3600</v>
      </c>
      <c r="J81" s="103">
        <f t="shared" si="17"/>
        <v>154800</v>
      </c>
      <c r="K81" s="170">
        <v>4033</v>
      </c>
      <c r="L81" s="103">
        <f t="shared" si="18"/>
        <v>173419</v>
      </c>
      <c r="M81" s="170">
        <v>5602</v>
      </c>
      <c r="N81" s="103">
        <f t="shared" si="19"/>
        <v>240886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Sub</v>
      </c>
      <c r="D82" s="297"/>
      <c r="E82" s="149" t="s">
        <v>8</v>
      </c>
      <c r="F82" s="150">
        <f>IF(SUM(F58:F81)=0,"",SUM(F58:F81)+F56)</f>
        <v>5667416.6899999995</v>
      </c>
      <c r="G82" s="110" t="s">
        <v>8</v>
      </c>
      <c r="H82" s="104">
        <f>IF(SUM(H58:H81)=0,"",SUM(H58:H81)+H56)</f>
        <v>6240284.9399999995</v>
      </c>
      <c r="I82" s="221"/>
      <c r="J82" s="104">
        <f>IF(SUM(J58:J81)=0,"",SUM(J58:J81)+J56)</f>
        <v>7162566.4199999999</v>
      </c>
      <c r="K82" s="364" t="s">
        <v>8</v>
      </c>
      <c r="L82" s="104">
        <f>IF(SUM(L58:L81)=0,"",SUM(L58:L81)+L56)</f>
        <v>6710835.5000000009</v>
      </c>
      <c r="M82" s="221"/>
      <c r="N82" s="104">
        <f>IF(SUM(N58:N81)=0,"",SUM(N58:N81)+N56)</f>
        <v>8470196.6500000004</v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Total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5667416.6899999995</v>
      </c>
      <c r="G83" s="109" t="s">
        <v>9</v>
      </c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6240284.9399999995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7162566.4199999999</v>
      </c>
      <c r="K83" s="365" t="s">
        <v>9</v>
      </c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6710835.5000000009</v>
      </c>
      <c r="M83" s="222"/>
      <c r="N83" s="105">
        <f>IF(SUM(N58:N81)=0,"",SUM($D58*M58,$D59*M59,$D60*M60,$D61*M61,$D62*M62,$D63*M63,$D64*M64,$D65*M65,$D66*M66,$D67*M67,$D68*M68,$D69*M69,$D70*M70,$D71*M71,$D72*M72,$D73*M73,$D74*M74,$D75*M75,$D76*M76,$D77*M77,$D78*M78,$D79*M79,$D80*M80,$D81*M81,N57))</f>
        <v>8470196.6500000004</v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>
        <f>IF(B84="","",A81+1)</f>
        <v>73</v>
      </c>
      <c r="B84" s="295" t="str">
        <f>IF(ISBLANK('Item List'!B76),"",'Item List'!B76)</f>
        <v>MANHOLES, TYPE A, 4'-DIAMETER, TYPE 3 FRAME AND GRATE</v>
      </c>
      <c r="C84" s="295" t="str">
        <f>IF(ISBLANK('Item List'!C76),"",'Item List'!C76)</f>
        <v>EACH</v>
      </c>
      <c r="D84" s="296">
        <f>IF(ISBLANK('Item List'!D76),0,'Item List'!D76)</f>
        <v>6</v>
      </c>
      <c r="E84" s="146">
        <f>IF(ISBLANK('Item List'!E76),0,'Item List'!E76)</f>
        <v>5000</v>
      </c>
      <c r="F84" s="146">
        <f t="shared" ref="F84:F107" si="23">IF(AND(ISNUMBER($D84),ISNUMBER(E84)),$D84*E84,0)</f>
        <v>30000</v>
      </c>
      <c r="G84" s="168">
        <v>4750</v>
      </c>
      <c r="H84" s="103">
        <f t="shared" ref="H84:H107" si="24">IF(AND(ISNUMBER($D84),ISNUMBER(G84)),$D84*G84,0)</f>
        <v>28500</v>
      </c>
      <c r="I84" s="169">
        <v>3800</v>
      </c>
      <c r="J84" s="103">
        <f>IF(AND(ISNUMBER($D84),ISNUMBER(I84)),$D84*I84,0)</f>
        <v>22800</v>
      </c>
      <c r="K84" s="169">
        <v>4646</v>
      </c>
      <c r="L84" s="103">
        <f>IF(AND(ISNUMBER($D84),ISNUMBER(K84)),$D84*K84,0)</f>
        <v>27876</v>
      </c>
      <c r="M84" s="169">
        <v>6100</v>
      </c>
      <c r="N84" s="103">
        <f>IF(AND(ISNUMBER($D84),ISNUMBER(M84)),$D84*M84,0)</f>
        <v>36600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>
        <f>IF(B85="","",A84+1)</f>
        <v>74</v>
      </c>
      <c r="B85" s="295" t="str">
        <f>IF(ISBLANK('Item List'!B77),"",'Item List'!B77)</f>
        <v>MANHOLES, TYPE A, 6'-DIAMETER, TYPE 3 FRAME AND GRATE</v>
      </c>
      <c r="C85" s="295" t="str">
        <f>IF(ISBLANK('Item List'!C77),"",'Item List'!C77)</f>
        <v>EACH</v>
      </c>
      <c r="D85" s="296">
        <f>IF(ISBLANK('Item List'!D77),0,'Item List'!D77)</f>
        <v>8</v>
      </c>
      <c r="E85" s="146">
        <f>IF(ISBLANK('Item List'!E77),0,'Item List'!E77)</f>
        <v>6250</v>
      </c>
      <c r="F85" s="146">
        <f t="shared" si="23"/>
        <v>50000</v>
      </c>
      <c r="G85" s="168">
        <v>8800</v>
      </c>
      <c r="H85" s="103">
        <f t="shared" si="24"/>
        <v>70400</v>
      </c>
      <c r="I85" s="169">
        <v>8800</v>
      </c>
      <c r="J85" s="103">
        <f t="shared" ref="J85:J107" si="25">IF(AND(ISNUMBER($D85),ISNUMBER(I85)),$D85*I85,0)</f>
        <v>70400</v>
      </c>
      <c r="K85" s="169">
        <v>10335</v>
      </c>
      <c r="L85" s="103">
        <f t="shared" ref="L85:L107" si="26">IF(AND(ISNUMBER($D85),ISNUMBER(K85)),$D85*K85,0)</f>
        <v>82680</v>
      </c>
      <c r="M85" s="169">
        <v>9313</v>
      </c>
      <c r="N85" s="103">
        <f t="shared" ref="N85:N107" si="27">IF(AND(ISNUMBER($D85),ISNUMBER(M85)),$D85*M85,0)</f>
        <v>74504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>
        <f t="shared" ref="A86:A107" si="29">IF(B86="","",A85+1)</f>
        <v>75</v>
      </c>
      <c r="B86" s="295" t="str">
        <f>IF(ISBLANK('Item List'!B78),"",'Item List'!B78)</f>
        <v>MANHOLES, TYPE A, 7'-DIAMETER, TYPE 3 FRAME AND GRATE</v>
      </c>
      <c r="C86" s="295" t="str">
        <f>IF(ISBLANK('Item List'!C78),"",'Item List'!C78)</f>
        <v>EACH</v>
      </c>
      <c r="D86" s="296">
        <f>IF(ISBLANK('Item List'!D78),0,'Item List'!D78)</f>
        <v>1</v>
      </c>
      <c r="E86" s="146">
        <f>IF(ISBLANK('Item List'!E78),0,'Item List'!E78)</f>
        <v>12239</v>
      </c>
      <c r="F86" s="146">
        <f t="shared" si="23"/>
        <v>12239</v>
      </c>
      <c r="G86" s="168">
        <v>13500</v>
      </c>
      <c r="H86" s="103">
        <f t="shared" si="24"/>
        <v>13500</v>
      </c>
      <c r="I86" s="169">
        <v>14500</v>
      </c>
      <c r="J86" s="103">
        <f t="shared" si="25"/>
        <v>14500</v>
      </c>
      <c r="K86" s="169">
        <v>13390</v>
      </c>
      <c r="L86" s="103">
        <f t="shared" si="26"/>
        <v>13390</v>
      </c>
      <c r="M86" s="169">
        <v>13083</v>
      </c>
      <c r="N86" s="103">
        <f t="shared" si="27"/>
        <v>13083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>
        <f t="shared" si="29"/>
        <v>76</v>
      </c>
      <c r="B87" s="295" t="str">
        <f>IF(ISBLANK('Item List'!B79),"",'Item List'!B79)</f>
        <v>MANHOLES, TYPE A, 8'-DIAMETER, TYPE 3 FRAME AND GRATE</v>
      </c>
      <c r="C87" s="295" t="str">
        <f>IF(ISBLANK('Item List'!C79),"",'Item List'!C79)</f>
        <v>EACH</v>
      </c>
      <c r="D87" s="296">
        <f>IF(ISBLANK('Item List'!D79),0,'Item List'!D79)</f>
        <v>3</v>
      </c>
      <c r="E87" s="146">
        <f>IF(ISBLANK('Item List'!E79),0,'Item List'!E79)</f>
        <v>13643</v>
      </c>
      <c r="F87" s="146">
        <f t="shared" si="23"/>
        <v>40929</v>
      </c>
      <c r="G87" s="168">
        <v>18000</v>
      </c>
      <c r="H87" s="103">
        <f t="shared" si="24"/>
        <v>54000</v>
      </c>
      <c r="I87" s="169">
        <v>24000</v>
      </c>
      <c r="J87" s="103">
        <f t="shared" si="25"/>
        <v>72000</v>
      </c>
      <c r="K87" s="169">
        <v>16170</v>
      </c>
      <c r="L87" s="103">
        <f t="shared" si="26"/>
        <v>48510</v>
      </c>
      <c r="M87" s="169">
        <v>13605</v>
      </c>
      <c r="N87" s="103">
        <f t="shared" si="27"/>
        <v>40815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>
        <f t="shared" si="29"/>
        <v>77</v>
      </c>
      <c r="B88" s="295" t="str">
        <f>IF(ISBLANK('Item List'!B80),"",'Item List'!B80)</f>
        <v>PORTLAND CEMENT CONCRETE BASE COURSE  12 3/4"</v>
      </c>
      <c r="C88" s="295" t="str">
        <f>IF(ISBLANK('Item List'!C80),"",'Item List'!C80)</f>
        <v>SQ YD</v>
      </c>
      <c r="D88" s="296">
        <f>IF(ISBLANK('Item List'!D80),0,'Item List'!D80)</f>
        <v>366</v>
      </c>
      <c r="E88" s="146">
        <f>IF(ISBLANK('Item List'!E80),0,'Item List'!E80)</f>
        <v>200</v>
      </c>
      <c r="F88" s="146">
        <f t="shared" si="23"/>
        <v>73200</v>
      </c>
      <c r="G88" s="168">
        <v>138</v>
      </c>
      <c r="H88" s="103">
        <f t="shared" si="24"/>
        <v>50508</v>
      </c>
      <c r="I88" s="169">
        <v>231</v>
      </c>
      <c r="J88" s="103">
        <f t="shared" si="25"/>
        <v>84546</v>
      </c>
      <c r="K88" s="169">
        <v>152</v>
      </c>
      <c r="L88" s="103">
        <f t="shared" si="26"/>
        <v>55632</v>
      </c>
      <c r="M88" s="169">
        <v>231</v>
      </c>
      <c r="N88" s="103">
        <f t="shared" si="27"/>
        <v>84546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>
        <f t="shared" si="29"/>
        <v>78</v>
      </c>
      <c r="B89" s="295" t="str">
        <f>IF(ISBLANK('Item List'!B81),"",'Item List'!B81)</f>
        <v>PORTLAND CEMENT CONCRETE PAVEMENT  10"</v>
      </c>
      <c r="C89" s="295" t="str">
        <f>IF(ISBLANK('Item List'!C81),"",'Item List'!C81)</f>
        <v>SQ YD</v>
      </c>
      <c r="D89" s="296">
        <f>IF(ISBLANK('Item List'!D81),0,'Item List'!D81)</f>
        <v>274</v>
      </c>
      <c r="E89" s="146">
        <f>IF(ISBLANK('Item List'!E81),0,'Item List'!E81)</f>
        <v>193</v>
      </c>
      <c r="F89" s="146">
        <f t="shared" si="23"/>
        <v>52882</v>
      </c>
      <c r="G89" s="168">
        <v>125</v>
      </c>
      <c r="H89" s="103">
        <f t="shared" si="24"/>
        <v>34250</v>
      </c>
      <c r="I89" s="169">
        <v>134</v>
      </c>
      <c r="J89" s="103">
        <f t="shared" si="25"/>
        <v>36716</v>
      </c>
      <c r="K89" s="169">
        <v>142.5</v>
      </c>
      <c r="L89" s="103">
        <f t="shared" si="26"/>
        <v>39045</v>
      </c>
      <c r="M89" s="169">
        <v>134</v>
      </c>
      <c r="N89" s="103">
        <f t="shared" si="27"/>
        <v>36716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>
        <f t="shared" si="29"/>
        <v>79</v>
      </c>
      <c r="B90" s="295" t="str">
        <f>IF(ISBLANK('Item List'!B82),"",'Item List'!B82)</f>
        <v>STORM SEWER (WATER MAIN REQUIREMENTS)  12 INCH</v>
      </c>
      <c r="C90" s="295" t="str">
        <f>IF(ISBLANK('Item List'!C82),"",'Item List'!C82)</f>
        <v>FOOT</v>
      </c>
      <c r="D90" s="296">
        <f>IF(ISBLANK('Item List'!D82),0,'Item List'!D82)</f>
        <v>30</v>
      </c>
      <c r="E90" s="146">
        <f>IF(ISBLANK('Item List'!E82),0,'Item List'!E82)</f>
        <v>220</v>
      </c>
      <c r="F90" s="146">
        <f t="shared" si="23"/>
        <v>6600</v>
      </c>
      <c r="G90" s="168">
        <v>128</v>
      </c>
      <c r="H90" s="103">
        <f t="shared" si="24"/>
        <v>3840</v>
      </c>
      <c r="I90" s="169">
        <v>125</v>
      </c>
      <c r="J90" s="103">
        <f t="shared" si="25"/>
        <v>3750</v>
      </c>
      <c r="K90" s="169">
        <v>185</v>
      </c>
      <c r="L90" s="103">
        <f t="shared" si="26"/>
        <v>5550</v>
      </c>
      <c r="M90" s="169">
        <v>163</v>
      </c>
      <c r="N90" s="103">
        <f t="shared" si="27"/>
        <v>4890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>
        <f t="shared" si="29"/>
        <v>80</v>
      </c>
      <c r="B91" s="295" t="str">
        <f>IF(ISBLANK('Item List'!B83),"",'Item List'!B83)</f>
        <v>DRAINAGE STRUCTURE RECONSTRUCTION (SPECIAL)</v>
      </c>
      <c r="C91" s="295" t="str">
        <f>IF(ISBLANK('Item List'!C83),"",'Item List'!C83)</f>
        <v>EACH</v>
      </c>
      <c r="D91" s="296">
        <f>IF(ISBLANK('Item List'!D83),0,'Item List'!D83)</f>
        <v>10</v>
      </c>
      <c r="E91" s="146">
        <f>IF(ISBLANK('Item List'!E83),0,'Item List'!E83)</f>
        <v>10000</v>
      </c>
      <c r="F91" s="146">
        <f t="shared" si="23"/>
        <v>100000</v>
      </c>
      <c r="G91" s="168">
        <v>1500</v>
      </c>
      <c r="H91" s="103">
        <f t="shared" si="24"/>
        <v>15000</v>
      </c>
      <c r="I91" s="169">
        <v>2400</v>
      </c>
      <c r="J91" s="103">
        <f t="shared" si="25"/>
        <v>24000</v>
      </c>
      <c r="K91" s="169">
        <v>2930</v>
      </c>
      <c r="L91" s="103">
        <f t="shared" si="26"/>
        <v>29300</v>
      </c>
      <c r="M91" s="169">
        <v>2535</v>
      </c>
      <c r="N91" s="103">
        <f t="shared" si="27"/>
        <v>25350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>
        <f t="shared" si="29"/>
        <v>81</v>
      </c>
      <c r="B92" s="295" t="str">
        <f>IF(ISBLANK('Item List'!B84),"",'Item List'!B84)</f>
        <v>UNDERGROUND CONDUIT, COILABLE NONMETALLIC CONDUIT, 2"</v>
      </c>
      <c r="C92" s="295" t="str">
        <f>IF(ISBLANK('Item List'!C84),"",'Item List'!C84)</f>
        <v>FOOT</v>
      </c>
      <c r="D92" s="296">
        <f>IF(ISBLANK('Item List'!D84),0,'Item List'!D84)</f>
        <v>235</v>
      </c>
      <c r="E92" s="146">
        <f>IF(ISBLANK('Item List'!E84),0,'Item List'!E84)</f>
        <v>46</v>
      </c>
      <c r="F92" s="146">
        <f t="shared" si="23"/>
        <v>10810</v>
      </c>
      <c r="G92" s="168">
        <v>29.93</v>
      </c>
      <c r="H92" s="103">
        <f t="shared" si="24"/>
        <v>7033.55</v>
      </c>
      <c r="I92" s="169">
        <v>28.5</v>
      </c>
      <c r="J92" s="103">
        <f t="shared" si="25"/>
        <v>6697.5</v>
      </c>
      <c r="K92" s="169">
        <v>31.5</v>
      </c>
      <c r="L92" s="103">
        <f t="shared" si="26"/>
        <v>7402.5</v>
      </c>
      <c r="M92" s="169">
        <v>28.5</v>
      </c>
      <c r="N92" s="103">
        <f t="shared" si="27"/>
        <v>6697.5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>
        <f t="shared" si="29"/>
        <v>82</v>
      </c>
      <c r="B93" s="295" t="str">
        <f>IF(ISBLANK('Item List'!B85),"",'Item List'!B85)</f>
        <v>UNDERGROUND CONDUIT, COILABLE NONMETALLIC CONDUIT, 2.5"</v>
      </c>
      <c r="C93" s="295" t="str">
        <f>IF(ISBLANK('Item List'!C85),"",'Item List'!C85)</f>
        <v>FOOT</v>
      </c>
      <c r="D93" s="296">
        <f>IF(ISBLANK('Item List'!D85),0,'Item List'!D85)</f>
        <v>230</v>
      </c>
      <c r="E93" s="146">
        <f>IF(ISBLANK('Item List'!E85),0,'Item List'!E85)</f>
        <v>50</v>
      </c>
      <c r="F93" s="146">
        <f t="shared" si="23"/>
        <v>11500</v>
      </c>
      <c r="G93" s="168">
        <v>38.43</v>
      </c>
      <c r="H93" s="103">
        <f t="shared" si="24"/>
        <v>8838.9</v>
      </c>
      <c r="I93" s="169">
        <v>35.6</v>
      </c>
      <c r="J93" s="103">
        <f t="shared" si="25"/>
        <v>8188</v>
      </c>
      <c r="K93" s="169">
        <v>39.299999999999997</v>
      </c>
      <c r="L93" s="103">
        <f t="shared" si="26"/>
        <v>9039</v>
      </c>
      <c r="M93" s="169">
        <v>35.6</v>
      </c>
      <c r="N93" s="103">
        <f t="shared" si="27"/>
        <v>8188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>
        <f t="shared" si="29"/>
        <v>83</v>
      </c>
      <c r="B94" s="295" t="str">
        <f>IF(ISBLANK('Item List'!B86),"",'Item List'!B86)</f>
        <v>UNDERGROUND CONDUIT, COILABLE NONMETALLIC CONDUIT, 3"</v>
      </c>
      <c r="C94" s="295" t="str">
        <f>IF(ISBLANK('Item List'!C86),"",'Item List'!C86)</f>
        <v>FOOT</v>
      </c>
      <c r="D94" s="296">
        <f>IF(ISBLANK('Item List'!D86),0,'Item List'!D86)</f>
        <v>160</v>
      </c>
      <c r="E94" s="146">
        <f>IF(ISBLANK('Item List'!E86),0,'Item List'!E86)</f>
        <v>42</v>
      </c>
      <c r="F94" s="146">
        <f t="shared" si="23"/>
        <v>6720</v>
      </c>
      <c r="G94" s="168">
        <v>42.32</v>
      </c>
      <c r="H94" s="103">
        <f t="shared" si="24"/>
        <v>6771.2</v>
      </c>
      <c r="I94" s="170">
        <v>40.299999999999997</v>
      </c>
      <c r="J94" s="103">
        <f t="shared" si="25"/>
        <v>6448</v>
      </c>
      <c r="K94" s="170">
        <v>44.5</v>
      </c>
      <c r="L94" s="103">
        <f t="shared" si="26"/>
        <v>7120</v>
      </c>
      <c r="M94" s="170">
        <v>40.299999999999997</v>
      </c>
      <c r="N94" s="103">
        <f t="shared" si="27"/>
        <v>6448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>
        <f t="shared" si="29"/>
        <v>84</v>
      </c>
      <c r="B95" s="295" t="str">
        <f>IF(ISBLANK('Item List'!B87),"",'Item List'!B87)</f>
        <v>UNDERGROUND CONDUIT, COILABLE NONMETALLIC CONDUIT, 3.5"</v>
      </c>
      <c r="C95" s="295" t="str">
        <f>IF(ISBLANK('Item List'!C87),"",'Item List'!C87)</f>
        <v>FOOT</v>
      </c>
      <c r="D95" s="296">
        <f>IF(ISBLANK('Item List'!D87),0,'Item List'!D87)</f>
        <v>35</v>
      </c>
      <c r="E95" s="146">
        <f>IF(ISBLANK('Item List'!E87),0,'Item List'!E87)</f>
        <v>20</v>
      </c>
      <c r="F95" s="146">
        <f t="shared" si="23"/>
        <v>700</v>
      </c>
      <c r="G95" s="168">
        <v>49.88</v>
      </c>
      <c r="H95" s="103">
        <f t="shared" si="24"/>
        <v>1745.8000000000002</v>
      </c>
      <c r="I95" s="170">
        <v>47.5</v>
      </c>
      <c r="J95" s="103">
        <f t="shared" si="25"/>
        <v>1662.5</v>
      </c>
      <c r="K95" s="170">
        <v>52.4</v>
      </c>
      <c r="L95" s="103">
        <f t="shared" si="26"/>
        <v>1834</v>
      </c>
      <c r="M95" s="170">
        <v>47.5</v>
      </c>
      <c r="N95" s="103">
        <f t="shared" si="27"/>
        <v>1662.5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>
        <f t="shared" si="29"/>
        <v>85</v>
      </c>
      <c r="B96" s="295" t="str">
        <f>IF(ISBLANK('Item List'!B88),"",'Item List'!B88)</f>
        <v>UNDERGROUND CONDUIT, COILABLE NONMETALLIC CONDUIT, 4"</v>
      </c>
      <c r="C96" s="295" t="str">
        <f>IF(ISBLANK('Item List'!C88),"",'Item List'!C88)</f>
        <v>FOOT</v>
      </c>
      <c r="D96" s="296">
        <f>IF(ISBLANK('Item List'!D88),0,'Item List'!D88)</f>
        <v>320</v>
      </c>
      <c r="E96" s="146">
        <f>IF(ISBLANK('Item List'!E88),0,'Item List'!E88)</f>
        <v>74</v>
      </c>
      <c r="F96" s="146">
        <f t="shared" si="23"/>
        <v>23680</v>
      </c>
      <c r="G96" s="168">
        <v>54.39</v>
      </c>
      <c r="H96" s="103">
        <f t="shared" si="24"/>
        <v>17404.8</v>
      </c>
      <c r="I96" s="170">
        <v>51.8</v>
      </c>
      <c r="J96" s="103">
        <f t="shared" si="25"/>
        <v>16576</v>
      </c>
      <c r="K96" s="170">
        <v>57.2</v>
      </c>
      <c r="L96" s="103">
        <f t="shared" si="26"/>
        <v>18304</v>
      </c>
      <c r="M96" s="170">
        <v>51.8</v>
      </c>
      <c r="N96" s="103">
        <f t="shared" si="27"/>
        <v>16576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>
        <f t="shared" si="29"/>
        <v>86</v>
      </c>
      <c r="B97" s="295" t="str">
        <f>IF(ISBLANK('Item List'!B89),"",'Item List'!B89)</f>
        <v>UNDERGROUND CONDUIT, COILABLE NONMETALLIC CONDUIT, 5"</v>
      </c>
      <c r="C97" s="295" t="str">
        <f>IF(ISBLANK('Item List'!C89),"",'Item List'!C89)</f>
        <v>FOOT</v>
      </c>
      <c r="D97" s="296">
        <f>IF(ISBLANK('Item List'!D89),0,'Item List'!D89)</f>
        <v>185</v>
      </c>
      <c r="E97" s="146">
        <f>IF(ISBLANK('Item List'!E89),0,'Item List'!E89)</f>
        <v>29</v>
      </c>
      <c r="F97" s="146">
        <f t="shared" si="23"/>
        <v>5365</v>
      </c>
      <c r="G97" s="168">
        <v>63.32</v>
      </c>
      <c r="H97" s="103">
        <f t="shared" si="24"/>
        <v>11714.2</v>
      </c>
      <c r="I97" s="170">
        <v>60.3</v>
      </c>
      <c r="J97" s="103">
        <f t="shared" si="25"/>
        <v>11155.5</v>
      </c>
      <c r="K97" s="170">
        <v>66.5</v>
      </c>
      <c r="L97" s="103">
        <f t="shared" si="26"/>
        <v>12302.5</v>
      </c>
      <c r="M97" s="170">
        <v>60.3</v>
      </c>
      <c r="N97" s="103">
        <f t="shared" si="27"/>
        <v>11155.5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>
        <f t="shared" si="29"/>
        <v>87</v>
      </c>
      <c r="B98" s="295" t="str">
        <f>IF(ISBLANK('Item List'!B90),"",'Item List'!B90)</f>
        <v xml:space="preserve">HANDHOLE </v>
      </c>
      <c r="C98" s="295" t="str">
        <f>IF(ISBLANK('Item List'!C90),"",'Item List'!C90)</f>
        <v>EACH</v>
      </c>
      <c r="D98" s="296">
        <f>IF(ISBLANK('Item List'!D90),0,'Item List'!D90)</f>
        <v>18</v>
      </c>
      <c r="E98" s="146">
        <f>IF(ISBLANK('Item List'!E90),0,'Item List'!E90)</f>
        <v>3408</v>
      </c>
      <c r="F98" s="146">
        <f t="shared" si="23"/>
        <v>61344</v>
      </c>
      <c r="G98" s="168">
        <v>2152.5</v>
      </c>
      <c r="H98" s="103">
        <f t="shared" si="24"/>
        <v>38745</v>
      </c>
      <c r="I98" s="170">
        <v>2050</v>
      </c>
      <c r="J98" s="103">
        <f t="shared" si="25"/>
        <v>36900</v>
      </c>
      <c r="K98" s="170">
        <v>2262</v>
      </c>
      <c r="L98" s="103">
        <f t="shared" si="26"/>
        <v>40716</v>
      </c>
      <c r="M98" s="170">
        <v>2050</v>
      </c>
      <c r="N98" s="103">
        <f t="shared" si="27"/>
        <v>36900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>
        <f t="shared" si="29"/>
        <v>88</v>
      </c>
      <c r="B99" s="295" t="str">
        <f>IF(ISBLANK('Item List'!B91),"",'Item List'!B91)</f>
        <v>DOUBLE HANDHOLE</v>
      </c>
      <c r="C99" s="295" t="str">
        <f>IF(ISBLANK('Item List'!C91),"",'Item List'!C91)</f>
        <v>EACH</v>
      </c>
      <c r="D99" s="296">
        <f>IF(ISBLANK('Item List'!D91),0,'Item List'!D91)</f>
        <v>2</v>
      </c>
      <c r="E99" s="146">
        <f>IF(ISBLANK('Item List'!E91),0,'Item List'!E91)</f>
        <v>6426</v>
      </c>
      <c r="F99" s="146">
        <f t="shared" si="23"/>
        <v>12852</v>
      </c>
      <c r="G99" s="168">
        <v>4365.8999999999996</v>
      </c>
      <c r="H99" s="103">
        <f t="shared" si="24"/>
        <v>8731.7999999999993</v>
      </c>
      <c r="I99" s="170">
        <v>4158</v>
      </c>
      <c r="J99" s="103">
        <f t="shared" si="25"/>
        <v>8316</v>
      </c>
      <c r="K99" s="170">
        <v>4588</v>
      </c>
      <c r="L99" s="103">
        <f t="shared" si="26"/>
        <v>9176</v>
      </c>
      <c r="M99" s="170">
        <v>4160</v>
      </c>
      <c r="N99" s="103">
        <f t="shared" si="27"/>
        <v>8320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>
        <f t="shared" si="29"/>
        <v>89</v>
      </c>
      <c r="B100" s="295" t="str">
        <f>IF(ISBLANK('Item List'!B92),"",'Item List'!B92)</f>
        <v>ELECTRIC CABLE IN CONDUIT, 600V (XLP-TYPE USE) 3-1/C NO. 10</v>
      </c>
      <c r="C100" s="295" t="str">
        <f>IF(ISBLANK('Item List'!C92),"",'Item List'!C92)</f>
        <v>FOOT</v>
      </c>
      <c r="D100" s="296">
        <f>IF(ISBLANK('Item List'!D92),0,'Item List'!D92)</f>
        <v>1090</v>
      </c>
      <c r="E100" s="146">
        <f>IF(ISBLANK('Item List'!E92),0,'Item List'!E92)</f>
        <v>6</v>
      </c>
      <c r="F100" s="146">
        <f t="shared" si="23"/>
        <v>6540</v>
      </c>
      <c r="G100" s="168">
        <v>2.63</v>
      </c>
      <c r="H100" s="103">
        <f t="shared" si="24"/>
        <v>2866.7</v>
      </c>
      <c r="I100" s="170">
        <v>2.5</v>
      </c>
      <c r="J100" s="103">
        <f t="shared" si="25"/>
        <v>2725</v>
      </c>
      <c r="K100" s="170">
        <v>2.75</v>
      </c>
      <c r="L100" s="103">
        <f t="shared" si="26"/>
        <v>2997.5</v>
      </c>
      <c r="M100" s="170">
        <v>2.5</v>
      </c>
      <c r="N100" s="103">
        <f t="shared" si="27"/>
        <v>2725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>
        <f t="shared" si="29"/>
        <v>90</v>
      </c>
      <c r="B101" s="295" t="str">
        <f>IF(ISBLANK('Item List'!B93),"",'Item List'!B93)</f>
        <v>FULL-ACTUATED CONTROLLER, STANDARD SEQUENCE IV, 8 PHASES, IN TYPE IV CABINET</v>
      </c>
      <c r="C101" s="295" t="str">
        <f>IF(ISBLANK('Item List'!C93),"",'Item List'!C93)</f>
        <v>EACH</v>
      </c>
      <c r="D101" s="296">
        <f>IF(ISBLANK('Item List'!D93),0,'Item List'!D93)</f>
        <v>1</v>
      </c>
      <c r="E101" s="146">
        <f>IF(ISBLANK('Item List'!E93),0,'Item List'!E93)</f>
        <v>20000</v>
      </c>
      <c r="F101" s="146">
        <f t="shared" si="23"/>
        <v>20000</v>
      </c>
      <c r="G101" s="168">
        <v>26812.799999999999</v>
      </c>
      <c r="H101" s="103">
        <f t="shared" si="24"/>
        <v>26812.799999999999</v>
      </c>
      <c r="I101" s="170">
        <v>25536</v>
      </c>
      <c r="J101" s="103">
        <f t="shared" si="25"/>
        <v>25536</v>
      </c>
      <c r="K101" s="170">
        <v>28180</v>
      </c>
      <c r="L101" s="103">
        <f t="shared" si="26"/>
        <v>28180</v>
      </c>
      <c r="M101" s="170">
        <v>25536</v>
      </c>
      <c r="N101" s="103">
        <f t="shared" si="27"/>
        <v>25536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>
        <f t="shared" si="29"/>
        <v>91</v>
      </c>
      <c r="B102" s="295" t="str">
        <f>IF(ISBLANK('Item List'!B94),"",'Item List'!B94)</f>
        <v>ELECTRIC CABLE IN CONDUIT, SIGNAL NO. 14  2C</v>
      </c>
      <c r="C102" s="295" t="str">
        <f>IF(ISBLANK('Item List'!C94),"",'Item List'!C94)</f>
        <v>FOOT</v>
      </c>
      <c r="D102" s="296">
        <f>IF(ISBLANK('Item List'!D94),0,'Item List'!D94)</f>
        <v>2445</v>
      </c>
      <c r="E102" s="146">
        <f>IF(ISBLANK('Item List'!E94),0,'Item List'!E94)</f>
        <v>2</v>
      </c>
      <c r="F102" s="146">
        <f t="shared" si="23"/>
        <v>4890</v>
      </c>
      <c r="G102" s="168">
        <v>2.21</v>
      </c>
      <c r="H102" s="103">
        <f t="shared" si="24"/>
        <v>5403.45</v>
      </c>
      <c r="I102" s="170">
        <v>2.1</v>
      </c>
      <c r="J102" s="103">
        <f t="shared" si="25"/>
        <v>5134.5</v>
      </c>
      <c r="K102" s="170">
        <v>2.2999999999999998</v>
      </c>
      <c r="L102" s="103">
        <f t="shared" si="26"/>
        <v>5623.5</v>
      </c>
      <c r="M102" s="170">
        <v>2.1</v>
      </c>
      <c r="N102" s="103">
        <f t="shared" si="27"/>
        <v>5134.5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>
        <f t="shared" si="29"/>
        <v>92</v>
      </c>
      <c r="B103" s="295" t="str">
        <f>IF(ISBLANK('Item List'!B95),"",'Item List'!B95)</f>
        <v>ELECTRIC CABLE IN CONDUIT, SIGNAL NO. 14  3C</v>
      </c>
      <c r="C103" s="295" t="str">
        <f>IF(ISBLANK('Item List'!C95),"",'Item List'!C95)</f>
        <v>FOOT</v>
      </c>
      <c r="D103" s="296">
        <f>IF(ISBLANK('Item List'!D95),0,'Item List'!D95)</f>
        <v>3070</v>
      </c>
      <c r="E103" s="146">
        <f>IF(ISBLANK('Item List'!E95),0,'Item List'!E95)</f>
        <v>2</v>
      </c>
      <c r="F103" s="146">
        <f t="shared" si="23"/>
        <v>6140</v>
      </c>
      <c r="G103" s="168">
        <v>2.52</v>
      </c>
      <c r="H103" s="103">
        <f t="shared" si="24"/>
        <v>7736.4</v>
      </c>
      <c r="I103" s="170">
        <v>2.4</v>
      </c>
      <c r="J103" s="103">
        <f t="shared" si="25"/>
        <v>7368</v>
      </c>
      <c r="K103" s="170">
        <v>2.65</v>
      </c>
      <c r="L103" s="103">
        <f t="shared" si="26"/>
        <v>8135.5</v>
      </c>
      <c r="M103" s="170">
        <v>2.4</v>
      </c>
      <c r="N103" s="103">
        <f t="shared" si="27"/>
        <v>7368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>
        <f t="shared" si="29"/>
        <v>93</v>
      </c>
      <c r="B104" s="295" t="str">
        <f>IF(ISBLANK('Item List'!B96),"",'Item List'!B96)</f>
        <v>ELECTRIC CABLE IN CONDUIT, SIGNAL NO. 14  5C</v>
      </c>
      <c r="C104" s="295" t="str">
        <f>IF(ISBLANK('Item List'!C96),"",'Item List'!C96)</f>
        <v>FOOT</v>
      </c>
      <c r="D104" s="296">
        <f>IF(ISBLANK('Item List'!D96),0,'Item List'!D96)</f>
        <v>2595</v>
      </c>
      <c r="E104" s="146">
        <f>IF(ISBLANK('Item List'!E96),0,'Item List'!E96)</f>
        <v>3</v>
      </c>
      <c r="F104" s="146">
        <f t="shared" si="23"/>
        <v>7785</v>
      </c>
      <c r="G104" s="168">
        <v>3.26</v>
      </c>
      <c r="H104" s="103">
        <f t="shared" si="24"/>
        <v>8459.6999999999989</v>
      </c>
      <c r="I104" s="170">
        <v>3.1</v>
      </c>
      <c r="J104" s="103">
        <f t="shared" si="25"/>
        <v>8044.5</v>
      </c>
      <c r="K104" s="170">
        <v>3.4</v>
      </c>
      <c r="L104" s="103">
        <f t="shared" si="26"/>
        <v>8823</v>
      </c>
      <c r="M104" s="170">
        <v>3.1</v>
      </c>
      <c r="N104" s="103">
        <f t="shared" si="27"/>
        <v>8044.5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>
        <f t="shared" si="29"/>
        <v>94</v>
      </c>
      <c r="B105" s="295" t="str">
        <f>IF(ISBLANK('Item List'!B97),"",'Item List'!B97)</f>
        <v>ELECTRIC CABLE IN CONDUIT, SIGNAL NO. 14  7C</v>
      </c>
      <c r="C105" s="295" t="str">
        <f>IF(ISBLANK('Item List'!C97),"",'Item List'!C97)</f>
        <v>FOOT</v>
      </c>
      <c r="D105" s="296">
        <f>IF(ISBLANK('Item List'!D97),0,'Item List'!D97)</f>
        <v>2845</v>
      </c>
      <c r="E105" s="146">
        <f>IF(ISBLANK('Item List'!E97),0,'Item List'!E97)</f>
        <v>5</v>
      </c>
      <c r="F105" s="146">
        <f t="shared" si="23"/>
        <v>14225</v>
      </c>
      <c r="G105" s="168">
        <v>4.2</v>
      </c>
      <c r="H105" s="103">
        <f t="shared" si="24"/>
        <v>11949</v>
      </c>
      <c r="I105" s="170">
        <v>4</v>
      </c>
      <c r="J105" s="103">
        <f t="shared" si="25"/>
        <v>11380</v>
      </c>
      <c r="K105" s="170">
        <v>4.4000000000000004</v>
      </c>
      <c r="L105" s="103">
        <f t="shared" si="26"/>
        <v>12518.000000000002</v>
      </c>
      <c r="M105" s="170">
        <v>4</v>
      </c>
      <c r="N105" s="103">
        <f t="shared" si="27"/>
        <v>11380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>
        <f t="shared" si="29"/>
        <v>95</v>
      </c>
      <c r="B106" s="295" t="str">
        <f>IF(ISBLANK('Item List'!B98),"",'Item List'!B98)</f>
        <v>ELECTRIC CABLE IN CONDUIT, EQUIPMENT GROUNDING CONDUCTOR, NO. 6  1C</v>
      </c>
      <c r="C106" s="295" t="str">
        <f>IF(ISBLANK('Item List'!C98),"",'Item List'!C98)</f>
        <v>FOOT</v>
      </c>
      <c r="D106" s="296">
        <f>IF(ISBLANK('Item List'!D98),0,'Item List'!D98)</f>
        <v>1560</v>
      </c>
      <c r="E106" s="146">
        <f>IF(ISBLANK('Item List'!E98),0,'Item List'!E98)</f>
        <v>4</v>
      </c>
      <c r="F106" s="146">
        <f t="shared" si="23"/>
        <v>6240</v>
      </c>
      <c r="G106" s="168">
        <v>2.63</v>
      </c>
      <c r="H106" s="103">
        <f t="shared" si="24"/>
        <v>4102.8</v>
      </c>
      <c r="I106" s="170">
        <v>2.4</v>
      </c>
      <c r="J106" s="103">
        <f t="shared" si="25"/>
        <v>3744</v>
      </c>
      <c r="K106" s="170">
        <v>2.65</v>
      </c>
      <c r="L106" s="103">
        <f t="shared" si="26"/>
        <v>4134</v>
      </c>
      <c r="M106" s="170">
        <v>2.4</v>
      </c>
      <c r="N106" s="103">
        <f t="shared" si="27"/>
        <v>3744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>
        <f t="shared" si="29"/>
        <v>96</v>
      </c>
      <c r="B107" s="295" t="str">
        <f>IF(ISBLANK('Item List'!B99),"",'Item List'!B99)</f>
        <v>TRAFFIC SIGNAL POST, 10 FT.</v>
      </c>
      <c r="C107" s="295" t="str">
        <f>IF(ISBLANK('Item List'!C99),"",'Item List'!C99)</f>
        <v>EACH</v>
      </c>
      <c r="D107" s="296">
        <f>IF(ISBLANK('Item List'!D99),0,'Item List'!D99)</f>
        <v>8</v>
      </c>
      <c r="E107" s="146">
        <f>IF(ISBLANK('Item List'!E99),0,'Item List'!E99)</f>
        <v>1812</v>
      </c>
      <c r="F107" s="146">
        <f t="shared" si="23"/>
        <v>14496</v>
      </c>
      <c r="G107" s="168">
        <v>1541.4</v>
      </c>
      <c r="H107" s="103">
        <f t="shared" si="24"/>
        <v>12331.2</v>
      </c>
      <c r="I107" s="170">
        <v>1468</v>
      </c>
      <c r="J107" s="103">
        <f t="shared" si="25"/>
        <v>11744</v>
      </c>
      <c r="K107" s="170">
        <v>1620</v>
      </c>
      <c r="L107" s="103">
        <f t="shared" si="26"/>
        <v>12960</v>
      </c>
      <c r="M107" s="170">
        <v>1468</v>
      </c>
      <c r="N107" s="103">
        <f t="shared" si="27"/>
        <v>11744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Sub</v>
      </c>
      <c r="D108" s="297"/>
      <c r="E108" s="149" t="s">
        <v>8</v>
      </c>
      <c r="F108" s="150">
        <f>IF(SUM(F84:F107)=0,"",SUM(F84:F107)+F82)</f>
        <v>6246553.6899999995</v>
      </c>
      <c r="G108" s="110" t="s">
        <v>8</v>
      </c>
      <c r="H108" s="104">
        <f>IF(SUM(H84:H107)=0,"",SUM(H84:H107)+H82)</f>
        <v>6690930.2399999993</v>
      </c>
      <c r="I108" s="221"/>
      <c r="J108" s="104">
        <f>IF(SUM(J84:J107)=0,"",SUM(J84:J107)+J82)</f>
        <v>7662897.9199999999</v>
      </c>
      <c r="K108" s="364" t="s">
        <v>8</v>
      </c>
      <c r="L108" s="104">
        <f>IF(SUM(L84:L107)=0,"",SUM(L84:L107)+L82)</f>
        <v>7202084.0000000009</v>
      </c>
      <c r="M108" s="221"/>
      <c r="N108" s="104">
        <f>IF(SUM(N84:N107)=0,"",SUM(N84:N107)+N82)</f>
        <v>8958324.1500000004</v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Total</v>
      </c>
      <c r="D109" s="154"/>
      <c r="E109" s="155" t="s">
        <v>9</v>
      </c>
      <c r="F109" s="156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>6246553.6899999995</v>
      </c>
      <c r="G109" s="109" t="s">
        <v>9</v>
      </c>
      <c r="H109" s="105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>6690930.2399999993</v>
      </c>
      <c r="I109" s="222"/>
      <c r="J109" s="105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>7662897.9199999999</v>
      </c>
      <c r="K109" s="365" t="s">
        <v>9</v>
      </c>
      <c r="L109" s="105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>7202084.0000000009</v>
      </c>
      <c r="M109" s="222"/>
      <c r="N109" s="105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>8958324.1500000004</v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>
        <f>IF(B110="","",A107+1)</f>
        <v>97</v>
      </c>
      <c r="B110" s="295" t="str">
        <f>IF(ISBLANK('Item List'!B100),"",'Item List'!B100)</f>
        <v>TRAFFIC SIGNAL POST, 16 FT.</v>
      </c>
      <c r="C110" s="295" t="str">
        <f>IF(ISBLANK('Item List'!C100),"",'Item List'!C100)</f>
        <v>EACH</v>
      </c>
      <c r="D110" s="296">
        <f>IF(ISBLANK('Item List'!D100),0,'Item List'!D100)</f>
        <v>15</v>
      </c>
      <c r="E110" s="146">
        <f>IF(ISBLANK('Item List'!E100),0,'Item List'!E100)</f>
        <v>2735</v>
      </c>
      <c r="F110" s="146">
        <f t="shared" ref="F110:F133" si="30">IF(AND(ISNUMBER($D110),ISNUMBER(E110)),$D110*E110,0)</f>
        <v>41025</v>
      </c>
      <c r="G110" s="168">
        <v>2054.85</v>
      </c>
      <c r="H110" s="103">
        <f t="shared" ref="H110:H133" si="31">IF(AND(ISNUMBER($D110),ISNUMBER(G110)),$D110*G110,0)</f>
        <v>30822.75</v>
      </c>
      <c r="I110" s="169">
        <v>1957</v>
      </c>
      <c r="J110" s="103">
        <f>IF(AND(ISNUMBER($D110),ISNUMBER(I110)),$D110*I110,0)</f>
        <v>29355</v>
      </c>
      <c r="K110" s="169">
        <v>2160</v>
      </c>
      <c r="L110" s="103">
        <f>IF(AND(ISNUMBER($D110),ISNUMBER(K110)),$D110*K110,0)</f>
        <v>32400</v>
      </c>
      <c r="M110" s="169">
        <v>1957</v>
      </c>
      <c r="N110" s="103">
        <f>IF(AND(ISNUMBER($D110),ISNUMBER(M110)),$D110*M110,0)</f>
        <v>29355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>
        <f>IF(B111="","",A110+1)</f>
        <v>98</v>
      </c>
      <c r="B111" s="295" t="str">
        <f>IF(ISBLANK('Item List'!B101),"",'Item List'!B101)</f>
        <v>PEDESTRIAN PUSH-BUTTON POST, TYPE I</v>
      </c>
      <c r="C111" s="295" t="str">
        <f>IF(ISBLANK('Item List'!C101),"",'Item List'!C101)</f>
        <v>EACH</v>
      </c>
      <c r="D111" s="296">
        <f>IF(ISBLANK('Item List'!D101),0,'Item List'!D101)</f>
        <v>9</v>
      </c>
      <c r="E111" s="146">
        <f>IF(ISBLANK('Item List'!E101),0,'Item List'!E101)</f>
        <v>3141</v>
      </c>
      <c r="F111" s="146">
        <f t="shared" si="30"/>
        <v>28269</v>
      </c>
      <c r="G111" s="168">
        <v>1247.4000000000001</v>
      </c>
      <c r="H111" s="103">
        <f t="shared" si="31"/>
        <v>11226.6</v>
      </c>
      <c r="I111" s="169">
        <v>1188</v>
      </c>
      <c r="J111" s="103">
        <f t="shared" ref="J111:J133" si="32">IF(AND(ISNUMBER($D111),ISNUMBER(I111)),$D111*I111,0)</f>
        <v>10692</v>
      </c>
      <c r="K111" s="169">
        <v>1311</v>
      </c>
      <c r="L111" s="103">
        <f t="shared" ref="L111:L133" si="33">IF(AND(ISNUMBER($D111),ISNUMBER(K111)),$D111*K111,0)</f>
        <v>11799</v>
      </c>
      <c r="M111" s="169">
        <v>1188</v>
      </c>
      <c r="N111" s="103">
        <f t="shared" ref="N111:N133" si="34">IF(AND(ISNUMBER($D111),ISNUMBER(M111)),$D111*M111,0)</f>
        <v>10692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>
        <f t="shared" ref="A112:A133" si="36">IF(B112="","",A111+1)</f>
        <v>99</v>
      </c>
      <c r="B112" s="295" t="str">
        <f>IF(ISBLANK('Item List'!B102),"",'Item List'!B102)</f>
        <v>STEEL MAST ARM ASSEMBLY AND POLE, 24 FT.</v>
      </c>
      <c r="C112" s="295" t="str">
        <f>IF(ISBLANK('Item List'!C102),"",'Item List'!C102)</f>
        <v>EACH</v>
      </c>
      <c r="D112" s="296">
        <f>IF(ISBLANK('Item List'!D102),0,'Item List'!D102)</f>
        <v>1</v>
      </c>
      <c r="E112" s="146">
        <f>IF(ISBLANK('Item List'!E102),0,'Item List'!E102)</f>
        <v>17175</v>
      </c>
      <c r="F112" s="146">
        <f t="shared" si="30"/>
        <v>17175</v>
      </c>
      <c r="G112" s="168">
        <v>13110.3</v>
      </c>
      <c r="H112" s="103">
        <f t="shared" si="31"/>
        <v>13110.3</v>
      </c>
      <c r="I112" s="169">
        <v>12486</v>
      </c>
      <c r="J112" s="103">
        <f t="shared" si="32"/>
        <v>12486</v>
      </c>
      <c r="K112" s="169">
        <v>13780</v>
      </c>
      <c r="L112" s="103">
        <f t="shared" si="33"/>
        <v>13780</v>
      </c>
      <c r="M112" s="169">
        <v>12486</v>
      </c>
      <c r="N112" s="103">
        <f t="shared" si="34"/>
        <v>12486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>
        <f t="shared" si="36"/>
        <v>100</v>
      </c>
      <c r="B113" s="295" t="str">
        <f>IF(ISBLANK('Item List'!B103),"",'Item List'!B103)</f>
        <v>STEEL MAST ARM ASSEMBLY AND POLE, 36 FT.</v>
      </c>
      <c r="C113" s="295" t="str">
        <f>IF(ISBLANK('Item List'!C103),"",'Item List'!C103)</f>
        <v>EACH</v>
      </c>
      <c r="D113" s="296">
        <f>IF(ISBLANK('Item List'!D103),0,'Item List'!D103)</f>
        <v>1</v>
      </c>
      <c r="E113" s="146">
        <f>IF(ISBLANK('Item List'!E103),0,'Item List'!E103)</f>
        <v>19184</v>
      </c>
      <c r="F113" s="146">
        <f t="shared" si="30"/>
        <v>19184</v>
      </c>
      <c r="G113" s="168">
        <v>15452.85</v>
      </c>
      <c r="H113" s="103">
        <f t="shared" si="31"/>
        <v>15452.85</v>
      </c>
      <c r="I113" s="169">
        <v>14717</v>
      </c>
      <c r="J113" s="103">
        <f t="shared" si="32"/>
        <v>14717</v>
      </c>
      <c r="K113" s="169">
        <v>16240</v>
      </c>
      <c r="L113" s="103">
        <f t="shared" si="33"/>
        <v>16240</v>
      </c>
      <c r="M113" s="169">
        <v>14717</v>
      </c>
      <c r="N113" s="103">
        <f t="shared" si="34"/>
        <v>14717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>
        <f t="shared" si="36"/>
        <v>101</v>
      </c>
      <c r="B114" s="295" t="str">
        <f>IF(ISBLANK('Item List'!B104),"",'Item List'!B104)</f>
        <v>STEEL MAST ARM ASSEMBLY AND POLE, 38 FT.</v>
      </c>
      <c r="C114" s="295" t="str">
        <f>IF(ISBLANK('Item List'!C104),"",'Item List'!C104)</f>
        <v>EACH</v>
      </c>
      <c r="D114" s="296">
        <f>IF(ISBLANK('Item List'!D104),0,'Item List'!D104)</f>
        <v>1</v>
      </c>
      <c r="E114" s="146">
        <f>IF(ISBLANK('Item List'!E104),0,'Item List'!E104)</f>
        <v>23624</v>
      </c>
      <c r="F114" s="146">
        <f t="shared" si="30"/>
        <v>23624</v>
      </c>
      <c r="G114" s="168">
        <v>15452.85</v>
      </c>
      <c r="H114" s="103">
        <f t="shared" si="31"/>
        <v>15452.85</v>
      </c>
      <c r="I114" s="169">
        <v>14717</v>
      </c>
      <c r="J114" s="103">
        <f t="shared" si="32"/>
        <v>14717</v>
      </c>
      <c r="K114" s="169">
        <v>16240</v>
      </c>
      <c r="L114" s="103">
        <f t="shared" si="33"/>
        <v>16240</v>
      </c>
      <c r="M114" s="169">
        <v>14717</v>
      </c>
      <c r="N114" s="103">
        <f t="shared" si="34"/>
        <v>14717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>
        <f t="shared" si="36"/>
        <v>102</v>
      </c>
      <c r="B115" s="295" t="str">
        <f>IF(ISBLANK('Item List'!B105),"",'Item List'!B105)</f>
        <v>STEEL MAST ARM ASSEMBLY AND POLE, 40 FT.</v>
      </c>
      <c r="C115" s="295" t="str">
        <f>IF(ISBLANK('Item List'!C105),"",'Item List'!C105)</f>
        <v>EACH</v>
      </c>
      <c r="D115" s="296">
        <f>IF(ISBLANK('Item List'!D105),0,'Item List'!D105)</f>
        <v>1</v>
      </c>
      <c r="E115" s="146">
        <f>IF(ISBLANK('Item List'!E105),0,'Item List'!E105)</f>
        <v>21617</v>
      </c>
      <c r="F115" s="146">
        <f t="shared" si="30"/>
        <v>21617</v>
      </c>
      <c r="G115" s="168">
        <v>15452.85</v>
      </c>
      <c r="H115" s="103">
        <f t="shared" si="31"/>
        <v>15452.85</v>
      </c>
      <c r="I115" s="169">
        <v>14717</v>
      </c>
      <c r="J115" s="103">
        <f t="shared" si="32"/>
        <v>14717</v>
      </c>
      <c r="K115" s="169">
        <v>16240</v>
      </c>
      <c r="L115" s="103">
        <f t="shared" si="33"/>
        <v>16240</v>
      </c>
      <c r="M115" s="169">
        <v>14717</v>
      </c>
      <c r="N115" s="103">
        <f t="shared" si="34"/>
        <v>14717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>
        <f t="shared" si="36"/>
        <v>103</v>
      </c>
      <c r="B116" s="295" t="str">
        <f>IF(ISBLANK('Item List'!B106),"",'Item List'!B106)</f>
        <v>STEEL COMBINATION MAST ARM ASSEMBLY AND POLE, 30 FT.</v>
      </c>
      <c r="C116" s="295" t="str">
        <f>IF(ISBLANK('Item List'!C106),"",'Item List'!C106)</f>
        <v>EACH</v>
      </c>
      <c r="D116" s="296">
        <f>IF(ISBLANK('Item List'!D106),0,'Item List'!D106)</f>
        <v>1</v>
      </c>
      <c r="E116" s="146">
        <f>IF(ISBLANK('Item List'!E106),0,'Item List'!E106)</f>
        <v>16550</v>
      </c>
      <c r="F116" s="146">
        <f t="shared" si="30"/>
        <v>16550</v>
      </c>
      <c r="G116" s="168">
        <v>17535</v>
      </c>
      <c r="H116" s="103">
        <f t="shared" si="31"/>
        <v>17535</v>
      </c>
      <c r="I116" s="169">
        <v>16700</v>
      </c>
      <c r="J116" s="103">
        <f t="shared" si="32"/>
        <v>16700</v>
      </c>
      <c r="K116" s="169">
        <v>18430</v>
      </c>
      <c r="L116" s="103">
        <f t="shared" si="33"/>
        <v>18430</v>
      </c>
      <c r="M116" s="169">
        <v>167</v>
      </c>
      <c r="N116" s="103">
        <f t="shared" si="34"/>
        <v>167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>
        <f t="shared" si="36"/>
        <v>104</v>
      </c>
      <c r="B117" s="295" t="str">
        <f>IF(ISBLANK('Item List'!B107),"",'Item List'!B107)</f>
        <v>STEEL COMBINATION MAST ARM ASSEMBLY AND POLE, 38 FT.</v>
      </c>
      <c r="C117" s="295" t="str">
        <f>IF(ISBLANK('Item List'!C107),"",'Item List'!C107)</f>
        <v>EACH</v>
      </c>
      <c r="D117" s="296">
        <f>IF(ISBLANK('Item List'!D107),0,'Item List'!D107)</f>
        <v>2</v>
      </c>
      <c r="E117" s="146">
        <f>IF(ISBLANK('Item List'!E107),0,'Item List'!E107)</f>
        <v>20000</v>
      </c>
      <c r="F117" s="146">
        <f t="shared" si="30"/>
        <v>40000</v>
      </c>
      <c r="G117" s="168">
        <v>20073.900000000001</v>
      </c>
      <c r="H117" s="103">
        <f t="shared" si="31"/>
        <v>40147.800000000003</v>
      </c>
      <c r="I117" s="169">
        <v>19118</v>
      </c>
      <c r="J117" s="103">
        <f t="shared" si="32"/>
        <v>38236</v>
      </c>
      <c r="K117" s="169">
        <v>21095</v>
      </c>
      <c r="L117" s="103">
        <f t="shared" si="33"/>
        <v>42190</v>
      </c>
      <c r="M117" s="169">
        <v>19118</v>
      </c>
      <c r="N117" s="103">
        <f t="shared" si="34"/>
        <v>38236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>
        <f t="shared" si="36"/>
        <v>105</v>
      </c>
      <c r="B118" s="295" t="str">
        <f>IF(ISBLANK('Item List'!B108),"",'Item List'!B108)</f>
        <v>STEEL COMBINATION MAST ARM ASSEMBLY AND POLE, 48 FT.</v>
      </c>
      <c r="C118" s="295" t="str">
        <f>IF(ISBLANK('Item List'!C108),"",'Item List'!C108)</f>
        <v>EACH</v>
      </c>
      <c r="D118" s="296">
        <f>IF(ISBLANK('Item List'!D108),0,'Item List'!D108)</f>
        <v>1</v>
      </c>
      <c r="E118" s="146">
        <f>IF(ISBLANK('Item List'!E108),0,'Item List'!E108)</f>
        <v>32360</v>
      </c>
      <c r="F118" s="146">
        <f t="shared" si="30"/>
        <v>32360</v>
      </c>
      <c r="G118" s="168">
        <v>23412.9</v>
      </c>
      <c r="H118" s="103">
        <f t="shared" si="31"/>
        <v>23412.9</v>
      </c>
      <c r="I118" s="169">
        <v>22298</v>
      </c>
      <c r="J118" s="103">
        <f t="shared" si="32"/>
        <v>22298</v>
      </c>
      <c r="K118" s="169">
        <v>24605</v>
      </c>
      <c r="L118" s="103">
        <f t="shared" si="33"/>
        <v>24605</v>
      </c>
      <c r="M118" s="169">
        <v>22298</v>
      </c>
      <c r="N118" s="103">
        <f t="shared" si="34"/>
        <v>22298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>
        <f t="shared" si="36"/>
        <v>106</v>
      </c>
      <c r="B119" s="295" t="str">
        <f>IF(ISBLANK('Item List'!B109),"",'Item List'!B109)</f>
        <v>CONCRETE FOUNDATION, TYPE A</v>
      </c>
      <c r="C119" s="295" t="str">
        <f>IF(ISBLANK('Item List'!C109),"",'Item List'!C109)</f>
        <v>FOOT</v>
      </c>
      <c r="D119" s="296">
        <f>IF(ISBLANK('Item List'!D109),0,'Item List'!D109)</f>
        <v>69</v>
      </c>
      <c r="E119" s="146">
        <f>IF(ISBLANK('Item List'!E109),0,'Item List'!E109)</f>
        <v>410</v>
      </c>
      <c r="F119" s="146">
        <f t="shared" si="30"/>
        <v>28290</v>
      </c>
      <c r="G119" s="168">
        <v>311.85000000000002</v>
      </c>
      <c r="H119" s="103">
        <f t="shared" si="31"/>
        <v>21517.65</v>
      </c>
      <c r="I119" s="169">
        <v>297</v>
      </c>
      <c r="J119" s="103">
        <f t="shared" si="32"/>
        <v>20493</v>
      </c>
      <c r="K119" s="169">
        <v>328</v>
      </c>
      <c r="L119" s="103">
        <f t="shared" si="33"/>
        <v>22632</v>
      </c>
      <c r="M119" s="169">
        <v>297</v>
      </c>
      <c r="N119" s="103">
        <f t="shared" si="34"/>
        <v>20493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>
        <f t="shared" si="36"/>
        <v>107</v>
      </c>
      <c r="B120" s="295" t="str">
        <f>IF(ISBLANK('Item List'!B110),"",'Item List'!B110)</f>
        <v>CONCRETE FOUNDATION, TYPE D</v>
      </c>
      <c r="C120" s="295" t="str">
        <f>IF(ISBLANK('Item List'!C110),"",'Item List'!C110)</f>
        <v>FOOT</v>
      </c>
      <c r="D120" s="296">
        <f>IF(ISBLANK('Item List'!D110),0,'Item List'!D110)</f>
        <v>3</v>
      </c>
      <c r="E120" s="146">
        <f>IF(ISBLANK('Item List'!E110),0,'Item List'!E110)</f>
        <v>1600</v>
      </c>
      <c r="F120" s="146">
        <f t="shared" si="30"/>
        <v>4800</v>
      </c>
      <c r="G120" s="168">
        <v>1855.35</v>
      </c>
      <c r="H120" s="103">
        <f t="shared" si="31"/>
        <v>5566.0499999999993</v>
      </c>
      <c r="I120" s="170">
        <v>1767</v>
      </c>
      <c r="J120" s="103">
        <f t="shared" si="32"/>
        <v>5301</v>
      </c>
      <c r="K120" s="170">
        <v>1950</v>
      </c>
      <c r="L120" s="103">
        <f t="shared" si="33"/>
        <v>5850</v>
      </c>
      <c r="M120" s="170">
        <v>1767</v>
      </c>
      <c r="N120" s="103">
        <f t="shared" si="34"/>
        <v>5301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>
        <f t="shared" si="36"/>
        <v>108</v>
      </c>
      <c r="B121" s="295" t="str">
        <f>IF(ISBLANK('Item List'!B111),"",'Item List'!B111)</f>
        <v>CONCRETE FOUNDATION, TYPE E 30-INCH FOUNDATION</v>
      </c>
      <c r="C121" s="295" t="str">
        <f>IF(ISBLANK('Item List'!C111),"",'Item List'!C111)</f>
        <v>FOOT</v>
      </c>
      <c r="D121" s="296">
        <f>IF(ISBLANK('Item List'!D111),0,'Item List'!D111)</f>
        <v>10</v>
      </c>
      <c r="E121" s="146">
        <f>IF(ISBLANK('Item List'!E111),0,'Item List'!E111)</f>
        <v>436</v>
      </c>
      <c r="F121" s="146">
        <f t="shared" si="30"/>
        <v>4360</v>
      </c>
      <c r="G121" s="168">
        <v>317.10000000000002</v>
      </c>
      <c r="H121" s="103">
        <f t="shared" si="31"/>
        <v>3171</v>
      </c>
      <c r="I121" s="170">
        <v>302</v>
      </c>
      <c r="J121" s="103">
        <f t="shared" si="32"/>
        <v>3020</v>
      </c>
      <c r="K121" s="170">
        <v>333.5</v>
      </c>
      <c r="L121" s="103">
        <f t="shared" si="33"/>
        <v>3335</v>
      </c>
      <c r="M121" s="170">
        <v>302</v>
      </c>
      <c r="N121" s="103">
        <f t="shared" si="34"/>
        <v>3020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>
        <f t="shared" si="36"/>
        <v>109</v>
      </c>
      <c r="B122" s="295" t="str">
        <f>IF(ISBLANK('Item List'!B112),"",'Item List'!B112)</f>
        <v>CONCRETE FOUNDATION, TYPE E 36-INCH FOUNDATION</v>
      </c>
      <c r="C122" s="295" t="str">
        <f>IF(ISBLANK('Item List'!C112),"",'Item List'!C112)</f>
        <v>FOOT</v>
      </c>
      <c r="D122" s="296">
        <f>IF(ISBLANK('Item List'!D112),0,'Item List'!D112)</f>
        <v>81</v>
      </c>
      <c r="E122" s="146">
        <f>IF(ISBLANK('Item List'!E112),0,'Item List'!E112)</f>
        <v>680</v>
      </c>
      <c r="F122" s="146">
        <f t="shared" si="30"/>
        <v>55080</v>
      </c>
      <c r="G122" s="168">
        <v>429.45</v>
      </c>
      <c r="H122" s="103">
        <f t="shared" si="31"/>
        <v>34785.449999999997</v>
      </c>
      <c r="I122" s="170">
        <v>409</v>
      </c>
      <c r="J122" s="103">
        <f t="shared" si="32"/>
        <v>33129</v>
      </c>
      <c r="K122" s="170">
        <v>451.5</v>
      </c>
      <c r="L122" s="103">
        <f t="shared" si="33"/>
        <v>36571.5</v>
      </c>
      <c r="M122" s="170">
        <v>409</v>
      </c>
      <c r="N122" s="103">
        <f t="shared" si="34"/>
        <v>33129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>
        <f t="shared" si="36"/>
        <v>110</v>
      </c>
      <c r="B123" s="295" t="str">
        <f>IF(ISBLANK('Item List'!B113),"",'Item List'!B113)</f>
        <v>DRILL EXISTING HANDHOLE</v>
      </c>
      <c r="C123" s="295" t="str">
        <f>IF(ISBLANK('Item List'!C113),"",'Item List'!C113)</f>
        <v>EACH</v>
      </c>
      <c r="D123" s="296">
        <f>IF(ISBLANK('Item List'!D113),0,'Item List'!D113)</f>
        <v>8</v>
      </c>
      <c r="E123" s="146">
        <f>IF(ISBLANK('Item List'!E113),0,'Item List'!E113)</f>
        <v>741</v>
      </c>
      <c r="F123" s="146">
        <f t="shared" si="30"/>
        <v>5928</v>
      </c>
      <c r="G123" s="168">
        <v>255.15</v>
      </c>
      <c r="H123" s="103">
        <f t="shared" si="31"/>
        <v>2041.2</v>
      </c>
      <c r="I123" s="170">
        <v>243</v>
      </c>
      <c r="J123" s="103">
        <f t="shared" si="32"/>
        <v>1944</v>
      </c>
      <c r="K123" s="170">
        <v>268</v>
      </c>
      <c r="L123" s="103">
        <f t="shared" si="33"/>
        <v>2144</v>
      </c>
      <c r="M123" s="170">
        <v>243</v>
      </c>
      <c r="N123" s="103">
        <f t="shared" si="34"/>
        <v>1944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>
        <f t="shared" si="36"/>
        <v>111</v>
      </c>
      <c r="B124" s="295" t="str">
        <f>IF(ISBLANK('Item List'!B114),"",'Item List'!B114)</f>
        <v>SIGNAL HEAD, LED, 1-FACE, 3-SECTION, MAST-ARM MOUNTED</v>
      </c>
      <c r="C124" s="295" t="str">
        <f>IF(ISBLANK('Item List'!C114),"",'Item List'!C114)</f>
        <v>EACH</v>
      </c>
      <c r="D124" s="296">
        <f>IF(ISBLANK('Item List'!D114),0,'Item List'!D114)</f>
        <v>9</v>
      </c>
      <c r="E124" s="146">
        <f>IF(ISBLANK('Item List'!E114),0,'Item List'!E114)</f>
        <v>1104</v>
      </c>
      <c r="F124" s="146">
        <f t="shared" si="30"/>
        <v>9936</v>
      </c>
      <c r="G124" s="168">
        <v>1021.65</v>
      </c>
      <c r="H124" s="103">
        <f t="shared" si="31"/>
        <v>9194.85</v>
      </c>
      <c r="I124" s="170">
        <v>973</v>
      </c>
      <c r="J124" s="103">
        <f t="shared" si="32"/>
        <v>8757</v>
      </c>
      <c r="K124" s="170">
        <v>1074</v>
      </c>
      <c r="L124" s="103">
        <f t="shared" si="33"/>
        <v>9666</v>
      </c>
      <c r="M124" s="170">
        <v>973</v>
      </c>
      <c r="N124" s="103">
        <f t="shared" si="34"/>
        <v>8757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>
        <f t="shared" si="36"/>
        <v>112</v>
      </c>
      <c r="B125" s="295" t="str">
        <f>IF(ISBLANK('Item List'!B115),"",'Item List'!B115)</f>
        <v>SIGNAL HEAD, LED, 1-FACE, 3-SECTION, BRACKET MOUNTED</v>
      </c>
      <c r="C125" s="295" t="str">
        <f>IF(ISBLANK('Item List'!C115),"",'Item List'!C115)</f>
        <v>EACH</v>
      </c>
      <c r="D125" s="296">
        <f>IF(ISBLANK('Item List'!D115),0,'Item List'!D115)</f>
        <v>13</v>
      </c>
      <c r="E125" s="146">
        <f>IF(ISBLANK('Item List'!E115),0,'Item List'!E115)</f>
        <v>1344</v>
      </c>
      <c r="F125" s="146">
        <f t="shared" si="30"/>
        <v>17472</v>
      </c>
      <c r="G125" s="168">
        <v>921.9</v>
      </c>
      <c r="H125" s="103">
        <f t="shared" si="31"/>
        <v>11984.699999999999</v>
      </c>
      <c r="I125" s="170">
        <v>878</v>
      </c>
      <c r="J125" s="103">
        <f t="shared" si="32"/>
        <v>11414</v>
      </c>
      <c r="K125" s="170">
        <v>969</v>
      </c>
      <c r="L125" s="103">
        <f t="shared" si="33"/>
        <v>12597</v>
      </c>
      <c r="M125" s="170">
        <v>878</v>
      </c>
      <c r="N125" s="103">
        <f t="shared" si="34"/>
        <v>11414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>
        <f t="shared" si="36"/>
        <v>113</v>
      </c>
      <c r="B126" s="295" t="str">
        <f>IF(ISBLANK('Item List'!B116),"",'Item List'!B116)</f>
        <v>SIGNAL HEAD, LED, 1-FACE, 5-SECTION, MAST-ARM MOUNTED</v>
      </c>
      <c r="C126" s="295" t="str">
        <f>IF(ISBLANK('Item List'!C116),"",'Item List'!C116)</f>
        <v>EACH</v>
      </c>
      <c r="D126" s="296">
        <f>IF(ISBLANK('Item List'!D116),0,'Item List'!D116)</f>
        <v>7</v>
      </c>
      <c r="E126" s="146">
        <f>IF(ISBLANK('Item List'!E116),0,'Item List'!E116)</f>
        <v>1568</v>
      </c>
      <c r="F126" s="146">
        <f t="shared" si="30"/>
        <v>10976</v>
      </c>
      <c r="G126" s="168">
        <v>1190.7</v>
      </c>
      <c r="H126" s="103">
        <f t="shared" si="31"/>
        <v>8334.9</v>
      </c>
      <c r="I126" s="170">
        <v>1134</v>
      </c>
      <c r="J126" s="103">
        <f t="shared" si="32"/>
        <v>7938</v>
      </c>
      <c r="K126" s="170">
        <v>1251</v>
      </c>
      <c r="L126" s="103">
        <f t="shared" si="33"/>
        <v>8757</v>
      </c>
      <c r="M126" s="170">
        <v>1134</v>
      </c>
      <c r="N126" s="103">
        <f t="shared" si="34"/>
        <v>7938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>
        <f t="shared" si="36"/>
        <v>114</v>
      </c>
      <c r="B127" s="295" t="str">
        <f>IF(ISBLANK('Item List'!B117),"",'Item List'!B117)</f>
        <v>SIGNAL HEAD, LED, 1-FACE, 5-SECTION, BRACKET MOUNTED</v>
      </c>
      <c r="C127" s="295" t="str">
        <f>IF(ISBLANK('Item List'!C117),"",'Item List'!C117)</f>
        <v>EACH</v>
      </c>
      <c r="D127" s="296">
        <f>IF(ISBLANK('Item List'!D117),0,'Item List'!D117)</f>
        <v>18</v>
      </c>
      <c r="E127" s="146">
        <f>IF(ISBLANK('Item List'!E117),0,'Item List'!E117)</f>
        <v>1376</v>
      </c>
      <c r="F127" s="146">
        <f t="shared" si="30"/>
        <v>24768</v>
      </c>
      <c r="G127" s="168">
        <v>1125.5999999999999</v>
      </c>
      <c r="H127" s="103">
        <f t="shared" si="31"/>
        <v>20260.8</v>
      </c>
      <c r="I127" s="170">
        <v>1072</v>
      </c>
      <c r="J127" s="103">
        <f t="shared" si="32"/>
        <v>19296</v>
      </c>
      <c r="K127" s="170">
        <v>1183</v>
      </c>
      <c r="L127" s="103">
        <f t="shared" si="33"/>
        <v>21294</v>
      </c>
      <c r="M127" s="170">
        <v>1072</v>
      </c>
      <c r="N127" s="103">
        <f t="shared" si="34"/>
        <v>19296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>
        <f t="shared" si="36"/>
        <v>115</v>
      </c>
      <c r="B128" s="295" t="str">
        <f>IF(ISBLANK('Item List'!B118),"",'Item List'!B118)</f>
        <v>PEDESTRIAN SIGNAL HEAD, LED, 1-FACE, BRACKET MOUNTED WITH COUNTDOWN TIMER</v>
      </c>
      <c r="C128" s="295" t="str">
        <f>IF(ISBLANK('Item List'!C118),"",'Item List'!C118)</f>
        <v>EACH</v>
      </c>
      <c r="D128" s="296">
        <f>IF(ISBLANK('Item List'!D118),0,'Item List'!D118)</f>
        <v>32</v>
      </c>
      <c r="E128" s="146">
        <f>IF(ISBLANK('Item List'!E118),0,'Item List'!E118)</f>
        <v>875</v>
      </c>
      <c r="F128" s="146">
        <f t="shared" si="30"/>
        <v>28000</v>
      </c>
      <c r="G128" s="168">
        <v>916.65</v>
      </c>
      <c r="H128" s="103">
        <f t="shared" si="31"/>
        <v>29332.799999999999</v>
      </c>
      <c r="I128" s="170">
        <v>873</v>
      </c>
      <c r="J128" s="103">
        <f t="shared" si="32"/>
        <v>27936</v>
      </c>
      <c r="K128" s="170">
        <v>963.5</v>
      </c>
      <c r="L128" s="103">
        <f t="shared" si="33"/>
        <v>30832</v>
      </c>
      <c r="M128" s="170">
        <v>873</v>
      </c>
      <c r="N128" s="103">
        <f t="shared" si="34"/>
        <v>27936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>
        <f t="shared" si="36"/>
        <v>116</v>
      </c>
      <c r="B129" s="295" t="str">
        <f>IF(ISBLANK('Item List'!B119),"",'Item List'!B119)</f>
        <v>TRAFFIC SIGNAL BACKPLATE</v>
      </c>
      <c r="C129" s="295" t="str">
        <f>IF(ISBLANK('Item List'!C119),"",'Item List'!C119)</f>
        <v>EACH</v>
      </c>
      <c r="D129" s="296">
        <f>IF(ISBLANK('Item List'!D119),0,'Item List'!D119)</f>
        <v>16</v>
      </c>
      <c r="E129" s="146">
        <f>IF(ISBLANK('Item List'!E119),0,'Item List'!E119)</f>
        <v>270</v>
      </c>
      <c r="F129" s="146">
        <f t="shared" si="30"/>
        <v>4320</v>
      </c>
      <c r="G129" s="168">
        <v>172.2</v>
      </c>
      <c r="H129" s="103">
        <f t="shared" si="31"/>
        <v>2755.2</v>
      </c>
      <c r="I129" s="170">
        <v>164</v>
      </c>
      <c r="J129" s="103">
        <f t="shared" si="32"/>
        <v>2624</v>
      </c>
      <c r="K129" s="170">
        <v>181</v>
      </c>
      <c r="L129" s="103">
        <f t="shared" si="33"/>
        <v>2896</v>
      </c>
      <c r="M129" s="170">
        <v>164</v>
      </c>
      <c r="N129" s="103">
        <f t="shared" si="34"/>
        <v>2624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>
        <f t="shared" si="36"/>
        <v>117</v>
      </c>
      <c r="B130" s="295" t="str">
        <f>IF(ISBLANK('Item List'!B120),"",'Item List'!B120)</f>
        <v>CONFIRMATION BEACON</v>
      </c>
      <c r="C130" s="295" t="str">
        <f>IF(ISBLANK('Item List'!C120),"",'Item List'!C120)</f>
        <v>EACH</v>
      </c>
      <c r="D130" s="296">
        <f>IF(ISBLANK('Item List'!D120),0,'Item List'!D120)</f>
        <v>8</v>
      </c>
      <c r="E130" s="146">
        <f>IF(ISBLANK('Item List'!E120),0,'Item List'!E120)</f>
        <v>547</v>
      </c>
      <c r="F130" s="146">
        <f t="shared" si="30"/>
        <v>4376</v>
      </c>
      <c r="G130" s="168">
        <v>491.4</v>
      </c>
      <c r="H130" s="103">
        <f t="shared" si="31"/>
        <v>3931.2</v>
      </c>
      <c r="I130" s="170">
        <v>468</v>
      </c>
      <c r="J130" s="103">
        <f t="shared" si="32"/>
        <v>3744</v>
      </c>
      <c r="K130" s="170">
        <v>516.5</v>
      </c>
      <c r="L130" s="103">
        <f t="shared" si="33"/>
        <v>4132</v>
      </c>
      <c r="M130" s="170">
        <v>468</v>
      </c>
      <c r="N130" s="103">
        <f t="shared" si="34"/>
        <v>3744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>
        <f t="shared" si="36"/>
        <v>118</v>
      </c>
      <c r="B131" s="295" t="str">
        <f>IF(ISBLANK('Item List'!B121),"",'Item List'!B121)</f>
        <v>PEDESTRIAN PUSH-BUTTON</v>
      </c>
      <c r="C131" s="295" t="str">
        <f>IF(ISBLANK('Item List'!C121),"",'Item List'!C121)</f>
        <v>EACH</v>
      </c>
      <c r="D131" s="296">
        <f>IF(ISBLANK('Item List'!D121),0,'Item List'!D121)</f>
        <v>32</v>
      </c>
      <c r="E131" s="146">
        <f>IF(ISBLANK('Item List'!E121),0,'Item List'!E121)</f>
        <v>1115</v>
      </c>
      <c r="F131" s="146">
        <f t="shared" si="30"/>
        <v>35680</v>
      </c>
      <c r="G131" s="168">
        <v>1380.75</v>
      </c>
      <c r="H131" s="103">
        <f t="shared" si="31"/>
        <v>44184</v>
      </c>
      <c r="I131" s="170">
        <v>1315</v>
      </c>
      <c r="J131" s="103">
        <f t="shared" si="32"/>
        <v>42080</v>
      </c>
      <c r="K131" s="170">
        <v>1451</v>
      </c>
      <c r="L131" s="103">
        <f t="shared" si="33"/>
        <v>46432</v>
      </c>
      <c r="M131" s="170">
        <v>1315</v>
      </c>
      <c r="N131" s="103">
        <f t="shared" si="34"/>
        <v>42080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>
        <f t="shared" si="36"/>
        <v>119</v>
      </c>
      <c r="B132" s="295" t="str">
        <f>IF(ISBLANK('Item List'!B122),"",'Item List'!B122)</f>
        <v>MODIFY EXISTING CONTROLLER</v>
      </c>
      <c r="C132" s="295" t="str">
        <f>IF(ISBLANK('Item List'!C122),"",'Item List'!C122)</f>
        <v>EACH</v>
      </c>
      <c r="D132" s="296">
        <f>IF(ISBLANK('Item List'!D122),0,'Item List'!D122)</f>
        <v>1</v>
      </c>
      <c r="E132" s="146">
        <f>IF(ISBLANK('Item List'!E122),0,'Item List'!E122)</f>
        <v>1800</v>
      </c>
      <c r="F132" s="146">
        <f t="shared" si="30"/>
        <v>1800</v>
      </c>
      <c r="G132" s="168">
        <v>2474.85</v>
      </c>
      <c r="H132" s="103">
        <f t="shared" si="31"/>
        <v>2474.85</v>
      </c>
      <c r="I132" s="170">
        <v>2357</v>
      </c>
      <c r="J132" s="103">
        <f t="shared" si="32"/>
        <v>2357</v>
      </c>
      <c r="K132" s="170">
        <v>2601</v>
      </c>
      <c r="L132" s="103">
        <f t="shared" si="33"/>
        <v>2601</v>
      </c>
      <c r="M132" s="170">
        <v>2357</v>
      </c>
      <c r="N132" s="103">
        <f t="shared" si="34"/>
        <v>2357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>
        <f t="shared" si="36"/>
        <v>120</v>
      </c>
      <c r="B133" s="295" t="str">
        <f>IF(ISBLANK('Item List'!B123),"",'Item List'!B123)</f>
        <v>REMOVE EXISTING HANDHOLE</v>
      </c>
      <c r="C133" s="295" t="str">
        <f>IF(ISBLANK('Item List'!C123),"",'Item List'!C123)</f>
        <v>EACH</v>
      </c>
      <c r="D133" s="296">
        <f>IF(ISBLANK('Item List'!D123),0,'Item List'!D123)</f>
        <v>6</v>
      </c>
      <c r="E133" s="146">
        <f>IF(ISBLANK('Item List'!E123),0,'Item List'!E123)</f>
        <v>882</v>
      </c>
      <c r="F133" s="146">
        <f t="shared" si="30"/>
        <v>5292</v>
      </c>
      <c r="G133" s="168">
        <v>508.2</v>
      </c>
      <c r="H133" s="103">
        <f t="shared" si="31"/>
        <v>3049.2</v>
      </c>
      <c r="I133" s="170">
        <v>484</v>
      </c>
      <c r="J133" s="103">
        <f t="shared" si="32"/>
        <v>2904</v>
      </c>
      <c r="K133" s="170">
        <v>534</v>
      </c>
      <c r="L133" s="103">
        <f t="shared" si="33"/>
        <v>3204</v>
      </c>
      <c r="M133" s="170">
        <v>484</v>
      </c>
      <c r="N133" s="103">
        <f t="shared" si="34"/>
        <v>2904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Sub</v>
      </c>
      <c r="D134" s="297"/>
      <c r="E134" s="149" t="s">
        <v>8</v>
      </c>
      <c r="F134" s="150">
        <f>IF(SUM(F110:F133)=0,"",SUM(F110:F133)+F108)</f>
        <v>6727435.6899999995</v>
      </c>
      <c r="G134" s="110" t="s">
        <v>8</v>
      </c>
      <c r="H134" s="104">
        <f>IF(SUM(H110:H133)=0,"",SUM(H110:H133)+H108)</f>
        <v>7076127.9899999993</v>
      </c>
      <c r="I134" s="221"/>
      <c r="J134" s="104">
        <f>IF(SUM(J110:J133)=0,"",SUM(J110:J133)+J108)</f>
        <v>8029752.9199999999</v>
      </c>
      <c r="K134" s="364" t="s">
        <v>8</v>
      </c>
      <c r="L134" s="104">
        <f>IF(SUM(L110:L133)=0,"",SUM(L110:L133)+L108)</f>
        <v>7606951.5000000009</v>
      </c>
      <c r="M134" s="221"/>
      <c r="N134" s="104">
        <f>IF(SUM(N110:N133)=0,"",SUM(N110:N133)+N108)</f>
        <v>9308646.1500000004</v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N-Trak Group</v>
      </c>
      <c r="C135" s="153" t="str">
        <f>IF(NOT(ISNUMBER(A136)),"Bid","Total")</f>
        <v>Total</v>
      </c>
      <c r="D135" s="154"/>
      <c r="E135" s="155" t="s">
        <v>9</v>
      </c>
      <c r="F135" s="156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>6727435.6899999995</v>
      </c>
      <c r="G135" s="109" t="s">
        <v>9</v>
      </c>
      <c r="H135" s="105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>7076127.9899999993</v>
      </c>
      <c r="I135" s="222"/>
      <c r="J135" s="105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>8029752.9199999999</v>
      </c>
      <c r="K135" s="365" t="s">
        <v>9</v>
      </c>
      <c r="L135" s="105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>7606951.5000000009</v>
      </c>
      <c r="M135" s="222"/>
      <c r="N135" s="105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>9308646.1500000004</v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>
        <f>IF(B136="","",A133+1)</f>
        <v>121</v>
      </c>
      <c r="B136" s="295" t="str">
        <f>IF(ISBLANK('Item List'!B124),"",'Item List'!B124)</f>
        <v>ABANDON CONDUIT IN PLACE</v>
      </c>
      <c r="C136" s="295" t="str">
        <f>IF(ISBLANK('Item List'!C124),"",'Item List'!C124)</f>
        <v>EACH</v>
      </c>
      <c r="D136" s="296">
        <f>IF(ISBLANK('Item List'!D124),0,'Item List'!D124)</f>
        <v>9</v>
      </c>
      <c r="E136" s="146">
        <f>IF(ISBLANK('Item List'!E124),0,'Item List'!E124)</f>
        <v>100</v>
      </c>
      <c r="F136" s="146">
        <f t="shared" ref="F136:F144" si="37">IF(AND(ISNUMBER($D136),ISNUMBER(E136)),$D136*E136,0)</f>
        <v>900</v>
      </c>
      <c r="G136" s="168">
        <v>239.4</v>
      </c>
      <c r="H136" s="103">
        <f t="shared" ref="H136:H159" si="38">IF(AND(ISNUMBER($D136),ISNUMBER(G136)),$D136*G136,0)</f>
        <v>2154.6</v>
      </c>
      <c r="I136" s="169">
        <v>228</v>
      </c>
      <c r="J136" s="103">
        <f>IF(AND(ISNUMBER($D136),ISNUMBER(I136)),$D136*I136,0)</f>
        <v>2052</v>
      </c>
      <c r="K136" s="169">
        <v>251.5</v>
      </c>
      <c r="L136" s="103">
        <f>IF(AND(ISNUMBER($D136),ISNUMBER(K136)),$D136*K136,0)</f>
        <v>2263.5</v>
      </c>
      <c r="M136" s="169">
        <v>228</v>
      </c>
      <c r="N136" s="103">
        <f>IF(AND(ISNUMBER($D136),ISNUMBER(M136)),$D136*M136,0)</f>
        <v>2052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>
        <f>IF(B137="","",A136+1)</f>
        <v>122</v>
      </c>
      <c r="B137" s="295" t="str">
        <f>IF(ISBLANK('Item List'!B125),"",'Item List'!B125)</f>
        <v>REMOVAL OF CABLE IN CONDUIT</v>
      </c>
      <c r="C137" s="295" t="str">
        <f>IF(ISBLANK('Item List'!C125),"",'Item List'!C125)</f>
        <v>FOOT</v>
      </c>
      <c r="D137" s="296">
        <f>IF(ISBLANK('Item List'!D125),0,'Item List'!D125)</f>
        <v>827</v>
      </c>
      <c r="E137" s="146">
        <f>IF(ISBLANK('Item List'!E125),0,'Item List'!E125)</f>
        <v>2</v>
      </c>
      <c r="F137" s="146">
        <f t="shared" si="37"/>
        <v>1654</v>
      </c>
      <c r="G137" s="168">
        <v>0.53</v>
      </c>
      <c r="H137" s="103">
        <f t="shared" si="38"/>
        <v>438.31</v>
      </c>
      <c r="I137" s="169">
        <v>0.5</v>
      </c>
      <c r="J137" s="103">
        <f t="shared" ref="J137:J159" si="39">IF(AND(ISNUMBER($D137),ISNUMBER(I137)),$D137*I137,0)</f>
        <v>413.5</v>
      </c>
      <c r="K137" s="169">
        <v>0.55000000000000004</v>
      </c>
      <c r="L137" s="103">
        <f t="shared" ref="L137:L159" si="40">IF(AND(ISNUMBER($D137),ISNUMBER(K137)),$D137*K137,0)</f>
        <v>454.85</v>
      </c>
      <c r="M137" s="169">
        <v>0.5</v>
      </c>
      <c r="N137" s="103">
        <f t="shared" ref="N137:N159" si="41">IF(AND(ISNUMBER($D137),ISNUMBER(M137)),$D137*M137,0)</f>
        <v>413.5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>
        <f t="shared" ref="A138:A159" si="44">IF(B138="","",A137+1)</f>
        <v>123</v>
      </c>
      <c r="B138" s="295" t="str">
        <f>IF(ISBLANK('Item List'!B126),"",'Item List'!B126)</f>
        <v>REMOVE EXISTING PEDESTRIAN PUSH BUTTON</v>
      </c>
      <c r="C138" s="295" t="str">
        <f>IF(ISBLANK('Item List'!C126),"",'Item List'!C126)</f>
        <v>EACH</v>
      </c>
      <c r="D138" s="296">
        <f>IF(ISBLANK('Item List'!D126),0,'Item List'!D126)</f>
        <v>10</v>
      </c>
      <c r="E138" s="146">
        <f>IF(ISBLANK('Item List'!E126),0,'Item List'!E126)</f>
        <v>175</v>
      </c>
      <c r="F138" s="146">
        <f t="shared" si="37"/>
        <v>1750</v>
      </c>
      <c r="G138" s="168">
        <v>119.7</v>
      </c>
      <c r="H138" s="103">
        <f t="shared" si="38"/>
        <v>1197</v>
      </c>
      <c r="I138" s="169">
        <v>114</v>
      </c>
      <c r="J138" s="103">
        <f t="shared" si="39"/>
        <v>1140</v>
      </c>
      <c r="K138" s="169">
        <v>126</v>
      </c>
      <c r="L138" s="103">
        <f t="shared" si="40"/>
        <v>1260</v>
      </c>
      <c r="M138" s="169">
        <v>115</v>
      </c>
      <c r="N138" s="103">
        <f t="shared" si="41"/>
        <v>1150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>
        <f t="shared" si="44"/>
        <v>124</v>
      </c>
      <c r="B139" s="295" t="str">
        <f>IF(ISBLANK('Item List'!B127),"",'Item List'!B127)</f>
        <v>REMOVAL OF LIGHTING LUMINAIRE, NO SALVAGE</v>
      </c>
      <c r="C139" s="295" t="str">
        <f>IF(ISBLANK('Item List'!C127),"",'Item List'!C127)</f>
        <v>EACH</v>
      </c>
      <c r="D139" s="296">
        <f>IF(ISBLANK('Item List'!D127),0,'Item List'!D127)</f>
        <v>1</v>
      </c>
      <c r="E139" s="146">
        <f>IF(ISBLANK('Item List'!E127),0,'Item List'!E127)</f>
        <v>570</v>
      </c>
      <c r="F139" s="146">
        <f t="shared" si="37"/>
        <v>570</v>
      </c>
      <c r="G139" s="168">
        <v>207.9</v>
      </c>
      <c r="H139" s="103">
        <f t="shared" si="38"/>
        <v>207.9</v>
      </c>
      <c r="I139" s="169">
        <v>198</v>
      </c>
      <c r="J139" s="103">
        <f t="shared" si="39"/>
        <v>198</v>
      </c>
      <c r="K139" s="169">
        <v>218.5</v>
      </c>
      <c r="L139" s="103">
        <f t="shared" si="40"/>
        <v>218.5</v>
      </c>
      <c r="M139" s="169">
        <v>198</v>
      </c>
      <c r="N139" s="103">
        <f t="shared" si="41"/>
        <v>198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>
        <f t="shared" si="44"/>
        <v>125</v>
      </c>
      <c r="B140" s="295" t="str">
        <f>IF(ISBLANK('Item List'!B128),"",'Item List'!B128)</f>
        <v>EMERGENCY VEHICLE PRIORITY SYSTEM</v>
      </c>
      <c r="C140" s="295" t="str">
        <f>IF(ISBLANK('Item List'!C128),"",'Item List'!C128)</f>
        <v>EACH</v>
      </c>
      <c r="D140" s="296">
        <f>IF(ISBLANK('Item List'!D128),0,'Item List'!D128)</f>
        <v>2</v>
      </c>
      <c r="E140" s="146">
        <f>IF(ISBLANK('Item List'!E128),0,'Item List'!E128)</f>
        <v>15000</v>
      </c>
      <c r="F140" s="146">
        <f t="shared" si="37"/>
        <v>30000</v>
      </c>
      <c r="G140" s="168">
        <v>11494.35</v>
      </c>
      <c r="H140" s="103">
        <f t="shared" si="38"/>
        <v>22988.7</v>
      </c>
      <c r="I140" s="169">
        <v>10947</v>
      </c>
      <c r="J140" s="103">
        <f t="shared" si="39"/>
        <v>21894</v>
      </c>
      <c r="K140" s="169">
        <v>12080</v>
      </c>
      <c r="L140" s="103">
        <f t="shared" si="40"/>
        <v>24160</v>
      </c>
      <c r="M140" s="169">
        <v>10947</v>
      </c>
      <c r="N140" s="103">
        <f t="shared" si="41"/>
        <v>21894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>
        <f t="shared" si="44"/>
        <v>126</v>
      </c>
      <c r="B141" s="295" t="str">
        <f>IF(ISBLANK('Item List'!B129),"",'Item List'!B129)</f>
        <v>REMOVE EXISTING TRAFFIC CONTROLLER AND CABINET</v>
      </c>
      <c r="C141" s="295" t="str">
        <f>IF(ISBLANK('Item List'!C129),"",'Item List'!C129)</f>
        <v>EACH</v>
      </c>
      <c r="D141" s="296">
        <f>IF(ISBLANK('Item List'!D129),0,'Item List'!D129)</f>
        <v>1</v>
      </c>
      <c r="E141" s="146">
        <f>IF(ISBLANK('Item List'!E129),0,'Item List'!E129)</f>
        <v>1733</v>
      </c>
      <c r="F141" s="146">
        <f t="shared" si="37"/>
        <v>1733</v>
      </c>
      <c r="G141" s="168">
        <v>554.4</v>
      </c>
      <c r="H141" s="103">
        <f t="shared" si="38"/>
        <v>554.4</v>
      </c>
      <c r="I141" s="169">
        <v>528</v>
      </c>
      <c r="J141" s="103">
        <f t="shared" si="39"/>
        <v>528</v>
      </c>
      <c r="K141" s="169">
        <v>582.5</v>
      </c>
      <c r="L141" s="103">
        <f t="shared" si="40"/>
        <v>582.5</v>
      </c>
      <c r="M141" s="169">
        <v>528</v>
      </c>
      <c r="N141" s="103">
        <f t="shared" si="41"/>
        <v>528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>
        <f t="shared" si="44"/>
        <v>127</v>
      </c>
      <c r="B142" s="295" t="str">
        <f>IF(ISBLANK('Item List'!B130),"",'Item List'!B130)</f>
        <v>REMOVE EXISTING TRAFFIC SIGNAL POST</v>
      </c>
      <c r="C142" s="295" t="str">
        <f>IF(ISBLANK('Item List'!C130),"",'Item List'!C130)</f>
        <v>EACH</v>
      </c>
      <c r="D142" s="296">
        <f>IF(ISBLANK('Item List'!D130),0,'Item List'!D130)</f>
        <v>22</v>
      </c>
      <c r="E142" s="146">
        <f>IF(ISBLANK('Item List'!E130),0,'Item List'!E130)</f>
        <v>477</v>
      </c>
      <c r="F142" s="146">
        <f t="shared" si="37"/>
        <v>10494</v>
      </c>
      <c r="G142" s="168">
        <v>258.3</v>
      </c>
      <c r="H142" s="103">
        <f t="shared" si="38"/>
        <v>5682.6</v>
      </c>
      <c r="I142" s="169">
        <v>246</v>
      </c>
      <c r="J142" s="103">
        <f t="shared" si="39"/>
        <v>5412</v>
      </c>
      <c r="K142" s="169">
        <v>271.5</v>
      </c>
      <c r="L142" s="103">
        <f t="shared" si="40"/>
        <v>5973</v>
      </c>
      <c r="M142" s="169">
        <v>246</v>
      </c>
      <c r="N142" s="103">
        <f t="shared" si="41"/>
        <v>5412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>
        <f t="shared" si="44"/>
        <v>128</v>
      </c>
      <c r="B143" s="295" t="str">
        <f>IF(ISBLANK('Item List'!B131),"",'Item List'!B131)</f>
        <v>REMOVE EXISTING PEDESTRIAN SIGNAL HEAD</v>
      </c>
      <c r="C143" s="295" t="str">
        <f>IF(ISBLANK('Item List'!C131),"",'Item List'!C131)</f>
        <v>EACH</v>
      </c>
      <c r="D143" s="296">
        <f>IF(ISBLANK('Item List'!D131),0,'Item List'!D131)</f>
        <v>10</v>
      </c>
      <c r="E143" s="146">
        <f>IF(ISBLANK('Item List'!E131),0,'Item List'!E131)</f>
        <v>245</v>
      </c>
      <c r="F143" s="146">
        <f t="shared" si="37"/>
        <v>2450</v>
      </c>
      <c r="G143" s="168">
        <v>138.6</v>
      </c>
      <c r="H143" s="103">
        <f t="shared" si="38"/>
        <v>1386</v>
      </c>
      <c r="I143" s="169">
        <v>132</v>
      </c>
      <c r="J143" s="103">
        <f t="shared" si="39"/>
        <v>1320</v>
      </c>
      <c r="K143" s="169">
        <v>145.5</v>
      </c>
      <c r="L143" s="103">
        <f t="shared" si="40"/>
        <v>1455</v>
      </c>
      <c r="M143" s="169">
        <v>132</v>
      </c>
      <c r="N143" s="103">
        <f t="shared" si="41"/>
        <v>1320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>
        <f t="shared" si="44"/>
        <v>129</v>
      </c>
      <c r="B144" s="295" t="str">
        <f>IF(ISBLANK('Item List'!B132),"",'Item List'!B132)</f>
        <v>REMOVE EXISTING UNDERGROUND CONDUIT</v>
      </c>
      <c r="C144" s="295" t="str">
        <f>IF(ISBLANK('Item List'!C132),"",'Item List'!C132)</f>
        <v>FOOT</v>
      </c>
      <c r="D144" s="296">
        <f>IF(ISBLANK('Item List'!D132),0,'Item List'!D132)</f>
        <v>305</v>
      </c>
      <c r="E144" s="146">
        <f>IF(ISBLANK('Item List'!E132),0,'Item List'!E132)</f>
        <v>3</v>
      </c>
      <c r="F144" s="146">
        <f t="shared" si="37"/>
        <v>915</v>
      </c>
      <c r="G144" s="168">
        <v>4.83</v>
      </c>
      <c r="H144" s="103">
        <f t="shared" si="38"/>
        <v>1473.15</v>
      </c>
      <c r="I144" s="169">
        <v>4.5999999999999996</v>
      </c>
      <c r="J144" s="103">
        <f t="shared" si="39"/>
        <v>1403</v>
      </c>
      <c r="K144" s="169">
        <v>5.0999999999999996</v>
      </c>
      <c r="L144" s="103">
        <f t="shared" si="40"/>
        <v>1555.5</v>
      </c>
      <c r="M144" s="169">
        <v>4.5999999999999996</v>
      </c>
      <c r="N144" s="103">
        <f t="shared" si="41"/>
        <v>1403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>
        <f t="shared" si="44"/>
        <v>130</v>
      </c>
      <c r="B145" s="295" t="str">
        <f>IF(ISBLANK('Item List'!B133),"",'Item List'!B133)</f>
        <v>VIDEO VEHICLE DETECTION SYSTEM</v>
      </c>
      <c r="C145" s="295" t="str">
        <f>IF(ISBLANK('Item List'!C133),"",'Item List'!C133)</f>
        <v>EACH</v>
      </c>
      <c r="D145" s="296">
        <f>IF(ISBLANK('Item List'!D133),0,'Item List'!D133)</f>
        <v>2</v>
      </c>
      <c r="E145" s="146">
        <f>IF(ISBLANK('Item List'!E133),0,'Item List'!E133)</f>
        <v>29000</v>
      </c>
      <c r="F145" s="146">
        <f t="shared" ref="F145:F159" si="45">IF(AND(ISNUMBER($D145),ISNUMBER(E145)),$D145*E145,0)</f>
        <v>58000</v>
      </c>
      <c r="G145" s="168">
        <v>34924.050000000003</v>
      </c>
      <c r="H145" s="103">
        <f t="shared" si="38"/>
        <v>69848.100000000006</v>
      </c>
      <c r="I145" s="169">
        <v>33216</v>
      </c>
      <c r="J145" s="103">
        <f t="shared" si="39"/>
        <v>66432</v>
      </c>
      <c r="K145" s="169">
        <v>36705</v>
      </c>
      <c r="L145" s="103">
        <f t="shared" si="40"/>
        <v>73410</v>
      </c>
      <c r="M145" s="169">
        <v>33261</v>
      </c>
      <c r="N145" s="103">
        <f t="shared" si="41"/>
        <v>66522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>
        <f t="shared" si="44"/>
        <v>131</v>
      </c>
      <c r="B146" s="295" t="str">
        <f>IF(ISBLANK('Item List'!B134),"",'Item List'!B134)</f>
        <v>CONNECT TO EXISTING 6" WATER MAIN, COMPLETE</v>
      </c>
      <c r="C146" s="295" t="str">
        <f>IF(ISBLANK('Item List'!C134),"",'Item List'!C134)</f>
        <v>EACH</v>
      </c>
      <c r="D146" s="296">
        <f>IF(ISBLANK('Item List'!D134),0,'Item List'!D134)</f>
        <v>25</v>
      </c>
      <c r="E146" s="146">
        <f>IF(ISBLANK('Item List'!E134),0,'Item List'!E134)</f>
        <v>4000</v>
      </c>
      <c r="F146" s="146">
        <f t="shared" si="45"/>
        <v>100000</v>
      </c>
      <c r="G146" s="168">
        <v>5000</v>
      </c>
      <c r="H146" s="103">
        <f t="shared" si="38"/>
        <v>125000</v>
      </c>
      <c r="I146" s="170">
        <v>3000</v>
      </c>
      <c r="J146" s="103">
        <f t="shared" si="39"/>
        <v>75000</v>
      </c>
      <c r="K146" s="170">
        <v>3634</v>
      </c>
      <c r="L146" s="103">
        <f t="shared" si="40"/>
        <v>90850</v>
      </c>
      <c r="M146" s="170">
        <v>5750</v>
      </c>
      <c r="N146" s="103">
        <f t="shared" si="41"/>
        <v>143750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>
        <f t="shared" si="44"/>
        <v>132</v>
      </c>
      <c r="B147" s="295" t="str">
        <f>IF(ISBLANK('Item List'!B135),"",'Item List'!B135)</f>
        <v>CONNECT TO EXISTING 8" WATER MAIN, COMPLETE</v>
      </c>
      <c r="C147" s="295" t="str">
        <f>IF(ISBLANK('Item List'!C135),"",'Item List'!C135)</f>
        <v>EACH</v>
      </c>
      <c r="D147" s="296">
        <f>IF(ISBLANK('Item List'!D135),0,'Item List'!D135)</f>
        <v>2</v>
      </c>
      <c r="E147" s="146">
        <f>IF(ISBLANK('Item List'!E135),0,'Item List'!E135)</f>
        <v>4000</v>
      </c>
      <c r="F147" s="146">
        <f t="shared" si="45"/>
        <v>8000</v>
      </c>
      <c r="G147" s="168">
        <v>5000</v>
      </c>
      <c r="H147" s="103">
        <f t="shared" si="38"/>
        <v>10000</v>
      </c>
      <c r="I147" s="170">
        <v>3100</v>
      </c>
      <c r="J147" s="103">
        <f t="shared" si="39"/>
        <v>6200</v>
      </c>
      <c r="K147" s="170">
        <v>3830</v>
      </c>
      <c r="L147" s="103">
        <f t="shared" si="40"/>
        <v>7660</v>
      </c>
      <c r="M147" s="170">
        <v>5805.66</v>
      </c>
      <c r="N147" s="103">
        <f t="shared" si="41"/>
        <v>11611.32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>
        <f t="shared" si="44"/>
        <v>133</v>
      </c>
      <c r="B148" s="295" t="str">
        <f>IF(ISBLANK('Item List'!B136),"",'Item List'!B136)</f>
        <v>CONNECT TO EXISTING 10" WATER MAIN, COMPLETE</v>
      </c>
      <c r="C148" s="295" t="str">
        <f>IF(ISBLANK('Item List'!C136),"",'Item List'!C136)</f>
        <v>EACH</v>
      </c>
      <c r="D148" s="296">
        <f>IF(ISBLANK('Item List'!D136),0,'Item List'!D136)</f>
        <v>2</v>
      </c>
      <c r="E148" s="146">
        <f>IF(ISBLANK('Item List'!E136),0,'Item List'!E136)</f>
        <v>4750</v>
      </c>
      <c r="F148" s="146">
        <f t="shared" si="45"/>
        <v>9500</v>
      </c>
      <c r="G148" s="168">
        <v>5200</v>
      </c>
      <c r="H148" s="103">
        <f t="shared" si="38"/>
        <v>10400</v>
      </c>
      <c r="I148" s="170">
        <v>3200</v>
      </c>
      <c r="J148" s="103">
        <f t="shared" si="39"/>
        <v>6400</v>
      </c>
      <c r="K148" s="170">
        <v>5097</v>
      </c>
      <c r="L148" s="103">
        <f t="shared" si="40"/>
        <v>10194</v>
      </c>
      <c r="M148" s="170">
        <v>7280</v>
      </c>
      <c r="N148" s="103">
        <f t="shared" si="41"/>
        <v>14560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>
        <f t="shared" si="44"/>
        <v>134</v>
      </c>
      <c r="B149" s="295" t="str">
        <f>IF(ISBLANK('Item List'!B137),"",'Item List'!B137)</f>
        <v>CONNECT TO EXISTING 12" WATER MAIN, COMPLETE</v>
      </c>
      <c r="C149" s="295" t="str">
        <f>IF(ISBLANK('Item List'!C137),"",'Item List'!C137)</f>
        <v>EACH</v>
      </c>
      <c r="D149" s="296">
        <f>IF(ISBLANK('Item List'!D137),0,'Item List'!D137)</f>
        <v>4</v>
      </c>
      <c r="E149" s="146">
        <f>IF(ISBLANK('Item List'!E137),0,'Item List'!E137)</f>
        <v>5500</v>
      </c>
      <c r="F149" s="146">
        <f t="shared" si="45"/>
        <v>22000</v>
      </c>
      <c r="G149" s="168">
        <v>5800</v>
      </c>
      <c r="H149" s="103">
        <f t="shared" si="38"/>
        <v>23200</v>
      </c>
      <c r="I149" s="170">
        <v>3700</v>
      </c>
      <c r="J149" s="103">
        <f t="shared" si="39"/>
        <v>14800</v>
      </c>
      <c r="K149" s="170">
        <v>7089</v>
      </c>
      <c r="L149" s="103">
        <f t="shared" si="40"/>
        <v>28356</v>
      </c>
      <c r="M149" s="170">
        <v>10460</v>
      </c>
      <c r="N149" s="103">
        <f t="shared" si="41"/>
        <v>41840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>
        <f t="shared" si="44"/>
        <v>135</v>
      </c>
      <c r="B150" s="295" t="str">
        <f>IF(ISBLANK('Item List'!B138),"",'Item List'!B138)</f>
        <v>CONNECT TO EXISTING 16" WATER MAIN, COMPLETE</v>
      </c>
      <c r="C150" s="295" t="str">
        <f>IF(ISBLANK('Item List'!C138),"",'Item List'!C138)</f>
        <v>EACH</v>
      </c>
      <c r="D150" s="296">
        <f>IF(ISBLANK('Item List'!D138),0,'Item List'!D138)</f>
        <v>1</v>
      </c>
      <c r="E150" s="146">
        <f>IF(ISBLANK('Item List'!E138),0,'Item List'!E138)</f>
        <v>7000</v>
      </c>
      <c r="F150" s="146">
        <f t="shared" si="45"/>
        <v>7000</v>
      </c>
      <c r="G150" s="168">
        <v>6800</v>
      </c>
      <c r="H150" s="103">
        <f t="shared" si="38"/>
        <v>6800</v>
      </c>
      <c r="I150" s="170">
        <v>5200</v>
      </c>
      <c r="J150" s="103">
        <f t="shared" si="39"/>
        <v>5200</v>
      </c>
      <c r="K150" s="170">
        <v>12185</v>
      </c>
      <c r="L150" s="103">
        <f t="shared" si="40"/>
        <v>12185</v>
      </c>
      <c r="M150" s="170">
        <v>19815</v>
      </c>
      <c r="N150" s="103">
        <f t="shared" si="41"/>
        <v>19815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>
        <f t="shared" si="44"/>
        <v>136</v>
      </c>
      <c r="B151" s="295" t="str">
        <f>IF(ISBLANK('Item List'!B139),"",'Item List'!B139)</f>
        <v>WATER MAIN LINE STOP, 6"</v>
      </c>
      <c r="C151" s="295" t="str">
        <f>IF(ISBLANK('Item List'!C139),"",'Item List'!C139)</f>
        <v>EACH</v>
      </c>
      <c r="D151" s="296">
        <f>IF(ISBLANK('Item List'!D139),0,'Item List'!D139)</f>
        <v>17</v>
      </c>
      <c r="E151" s="146">
        <f>IF(ISBLANK('Item List'!E139),0,'Item List'!E139)</f>
        <v>5000</v>
      </c>
      <c r="F151" s="146">
        <f t="shared" si="45"/>
        <v>85000</v>
      </c>
      <c r="G151" s="168">
        <v>6000</v>
      </c>
      <c r="H151" s="103">
        <f t="shared" si="38"/>
        <v>102000</v>
      </c>
      <c r="I151" s="170">
        <v>3200</v>
      </c>
      <c r="J151" s="103">
        <f t="shared" si="39"/>
        <v>54400</v>
      </c>
      <c r="K151" s="170">
        <v>6822</v>
      </c>
      <c r="L151" s="103">
        <f t="shared" si="40"/>
        <v>115974</v>
      </c>
      <c r="M151" s="170">
        <v>5650</v>
      </c>
      <c r="N151" s="103">
        <f t="shared" si="41"/>
        <v>96050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>
        <f t="shared" si="44"/>
        <v>137</v>
      </c>
      <c r="B152" s="295" t="str">
        <f>IF(ISBLANK('Item List'!B140),"",'Item List'!B140)</f>
        <v>WATER MAIN LINE STOP, 8"</v>
      </c>
      <c r="C152" s="295" t="str">
        <f>IF(ISBLANK('Item List'!C140),"",'Item List'!C140)</f>
        <v>EACH</v>
      </c>
      <c r="D152" s="296">
        <f>IF(ISBLANK('Item List'!D140),0,'Item List'!D140)</f>
        <v>3</v>
      </c>
      <c r="E152" s="146">
        <f>IF(ISBLANK('Item List'!E140),0,'Item List'!E140)</f>
        <v>5500</v>
      </c>
      <c r="F152" s="146">
        <f t="shared" si="45"/>
        <v>16500</v>
      </c>
      <c r="G152" s="168">
        <v>0.01</v>
      </c>
      <c r="H152" s="103">
        <f t="shared" si="38"/>
        <v>0.03</v>
      </c>
      <c r="I152" s="170">
        <v>3600</v>
      </c>
      <c r="J152" s="103">
        <f t="shared" si="39"/>
        <v>10800</v>
      </c>
      <c r="K152" s="170">
        <v>7153</v>
      </c>
      <c r="L152" s="103">
        <f t="shared" si="40"/>
        <v>21459</v>
      </c>
      <c r="M152" s="170">
        <v>7200</v>
      </c>
      <c r="N152" s="103">
        <f t="shared" si="41"/>
        <v>21600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>
        <f t="shared" si="44"/>
        <v>138</v>
      </c>
      <c r="B153" s="295" t="str">
        <f>IF(ISBLANK('Item List'!B141),"",'Item List'!B141)</f>
        <v>WATER MAIN LINE STOP, 10"</v>
      </c>
      <c r="C153" s="295" t="str">
        <f>IF(ISBLANK('Item List'!C141),"",'Item List'!C141)</f>
        <v>EACH</v>
      </c>
      <c r="D153" s="296">
        <f>IF(ISBLANK('Item List'!D141),0,'Item List'!D141)</f>
        <v>3</v>
      </c>
      <c r="E153" s="146">
        <f>IF(ISBLANK('Item List'!E141),0,'Item List'!E141)</f>
        <v>6500</v>
      </c>
      <c r="F153" s="146">
        <f t="shared" si="45"/>
        <v>19500</v>
      </c>
      <c r="G153" s="168">
        <v>0.01</v>
      </c>
      <c r="H153" s="103">
        <f t="shared" si="38"/>
        <v>0.03</v>
      </c>
      <c r="I153" s="170">
        <v>6400</v>
      </c>
      <c r="J153" s="103">
        <f t="shared" si="39"/>
        <v>19200</v>
      </c>
      <c r="K153" s="170">
        <v>8532</v>
      </c>
      <c r="L153" s="103">
        <f t="shared" si="40"/>
        <v>25596</v>
      </c>
      <c r="M153" s="170">
        <v>10775</v>
      </c>
      <c r="N153" s="103">
        <f t="shared" si="41"/>
        <v>32325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>
        <f t="shared" si="44"/>
        <v>139</v>
      </c>
      <c r="B154" s="295" t="str">
        <f>IF(ISBLANK('Item List'!B142),"",'Item List'!B142)</f>
        <v>WATER MAIN LINE STOP, 12"</v>
      </c>
      <c r="C154" s="295" t="str">
        <f>IF(ISBLANK('Item List'!C142),"",'Item List'!C142)</f>
        <v>EACH</v>
      </c>
      <c r="D154" s="296">
        <f>IF(ISBLANK('Item List'!D142),0,'Item List'!D142)</f>
        <v>4</v>
      </c>
      <c r="E154" s="146">
        <f>IF(ISBLANK('Item List'!E142),0,'Item List'!E142)</f>
        <v>7000</v>
      </c>
      <c r="F154" s="146">
        <f t="shared" si="45"/>
        <v>28000</v>
      </c>
      <c r="G154" s="168">
        <v>0.01</v>
      </c>
      <c r="H154" s="103">
        <f t="shared" si="38"/>
        <v>0.04</v>
      </c>
      <c r="I154" s="170">
        <v>6900</v>
      </c>
      <c r="J154" s="103">
        <f t="shared" si="39"/>
        <v>27600</v>
      </c>
      <c r="K154" s="170">
        <v>9684</v>
      </c>
      <c r="L154" s="103">
        <f t="shared" si="40"/>
        <v>38736</v>
      </c>
      <c r="M154" s="170">
        <v>12853</v>
      </c>
      <c r="N154" s="103">
        <f t="shared" si="41"/>
        <v>51412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>
        <f t="shared" si="44"/>
        <v>140</v>
      </c>
      <c r="B155" s="295" t="str">
        <f>IF(ISBLANK('Item List'!B143),"",'Item List'!B143)</f>
        <v>WATER MAIN LINE STOP, 16"</v>
      </c>
      <c r="C155" s="295" t="str">
        <f>IF(ISBLANK('Item List'!C143),"",'Item List'!C143)</f>
        <v>EACH</v>
      </c>
      <c r="D155" s="296">
        <f>IF(ISBLANK('Item List'!D143),0,'Item List'!D143)</f>
        <v>2</v>
      </c>
      <c r="E155" s="146">
        <f>IF(ISBLANK('Item List'!E143),0,'Item List'!E143)</f>
        <v>14500</v>
      </c>
      <c r="F155" s="146">
        <f t="shared" si="45"/>
        <v>29000</v>
      </c>
      <c r="G155" s="168">
        <v>0.01</v>
      </c>
      <c r="H155" s="103">
        <f t="shared" si="38"/>
        <v>0.02</v>
      </c>
      <c r="I155" s="170">
        <v>15000</v>
      </c>
      <c r="J155" s="103">
        <f t="shared" si="39"/>
        <v>30000</v>
      </c>
      <c r="K155" s="170">
        <v>42175</v>
      </c>
      <c r="L155" s="103">
        <f t="shared" si="40"/>
        <v>84350</v>
      </c>
      <c r="M155" s="170">
        <v>19852</v>
      </c>
      <c r="N155" s="103">
        <f t="shared" si="41"/>
        <v>39704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>
        <f t="shared" si="44"/>
        <v>141</v>
      </c>
      <c r="B156" s="295" t="str">
        <f>IF(ISBLANK('Item List'!B144),"",'Item List'!B144)</f>
        <v>INSERTION VALVE, COMPLETE, 6"</v>
      </c>
      <c r="C156" s="295" t="str">
        <f>IF(ISBLANK('Item List'!C144),"",'Item List'!C144)</f>
        <v>EACH</v>
      </c>
      <c r="D156" s="296">
        <f>IF(ISBLANK('Item List'!D144),0,'Item List'!D144)</f>
        <v>2</v>
      </c>
      <c r="E156" s="146">
        <f>IF(ISBLANK('Item List'!E144),0,'Item List'!E144)</f>
        <v>7500</v>
      </c>
      <c r="F156" s="146">
        <f t="shared" si="45"/>
        <v>15000</v>
      </c>
      <c r="G156" s="168">
        <v>0.01</v>
      </c>
      <c r="H156" s="103">
        <f t="shared" si="38"/>
        <v>0.02</v>
      </c>
      <c r="I156" s="170">
        <v>6200</v>
      </c>
      <c r="J156" s="103">
        <f t="shared" si="39"/>
        <v>12400</v>
      </c>
      <c r="K156" s="170">
        <v>8200</v>
      </c>
      <c r="L156" s="103">
        <f t="shared" si="40"/>
        <v>16400</v>
      </c>
      <c r="M156" s="170">
        <v>8359</v>
      </c>
      <c r="N156" s="103">
        <f t="shared" si="41"/>
        <v>16718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>
        <f t="shared" si="44"/>
        <v>142</v>
      </c>
      <c r="B157" s="295" t="str">
        <f>IF(ISBLANK('Item List'!B145),"",'Item List'!B145)</f>
        <v>INSERTION VALVE, COMPLETE, 8"</v>
      </c>
      <c r="C157" s="295" t="str">
        <f>IF(ISBLANK('Item List'!C145),"",'Item List'!C145)</f>
        <v>EACH</v>
      </c>
      <c r="D157" s="296">
        <f>IF(ISBLANK('Item List'!D145),0,'Item List'!D145)</f>
        <v>2</v>
      </c>
      <c r="E157" s="146">
        <f>IF(ISBLANK('Item List'!E145),0,'Item List'!E145)</f>
        <v>8000</v>
      </c>
      <c r="F157" s="146">
        <f t="shared" si="45"/>
        <v>16000</v>
      </c>
      <c r="G157" s="168">
        <v>0.01</v>
      </c>
      <c r="H157" s="103">
        <f t="shared" si="38"/>
        <v>0.02</v>
      </c>
      <c r="I157" s="170">
        <v>6700</v>
      </c>
      <c r="J157" s="103">
        <f t="shared" si="39"/>
        <v>13400</v>
      </c>
      <c r="K157" s="170">
        <v>8800</v>
      </c>
      <c r="L157" s="103">
        <f t="shared" si="40"/>
        <v>17600</v>
      </c>
      <c r="M157" s="170">
        <v>8951</v>
      </c>
      <c r="N157" s="103">
        <f t="shared" si="41"/>
        <v>17902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>
        <f t="shared" si="44"/>
        <v>143</v>
      </c>
      <c r="B158" s="295" t="str">
        <f>IF(ISBLANK('Item List'!B146),"",'Item List'!B146)</f>
        <v>INSERTION VALVE, COMPLETE, 10"</v>
      </c>
      <c r="C158" s="295" t="str">
        <f>IF(ISBLANK('Item List'!C146),"",'Item List'!C146)</f>
        <v>EACH</v>
      </c>
      <c r="D158" s="296">
        <f>IF(ISBLANK('Item List'!D146),0,'Item List'!D146)</f>
        <v>2</v>
      </c>
      <c r="E158" s="146">
        <f>IF(ISBLANK('Item List'!E146),0,'Item List'!E146)</f>
        <v>10000</v>
      </c>
      <c r="F158" s="146">
        <f t="shared" si="45"/>
        <v>20000</v>
      </c>
      <c r="G158" s="168">
        <v>0.01</v>
      </c>
      <c r="H158" s="103">
        <f t="shared" si="38"/>
        <v>0.02</v>
      </c>
      <c r="I158" s="170">
        <v>10800</v>
      </c>
      <c r="J158" s="103">
        <f t="shared" si="39"/>
        <v>21600</v>
      </c>
      <c r="K158" s="170">
        <v>11600</v>
      </c>
      <c r="L158" s="103">
        <f t="shared" si="40"/>
        <v>23200</v>
      </c>
      <c r="M158" s="170">
        <v>13645</v>
      </c>
      <c r="N158" s="103">
        <f t="shared" si="41"/>
        <v>27290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>
        <f t="shared" si="44"/>
        <v>144</v>
      </c>
      <c r="B159" s="295" t="str">
        <f>IF(ISBLANK('Item List'!B147),"",'Item List'!B147)</f>
        <v>INSERTION VALVE, COMPLETE, 12"</v>
      </c>
      <c r="C159" s="295" t="str">
        <f>IF(ISBLANK('Item List'!C147),"",'Item List'!C147)</f>
        <v>EACH</v>
      </c>
      <c r="D159" s="296">
        <f>IF(ISBLANK('Item List'!D147),0,'Item List'!D147)</f>
        <v>2</v>
      </c>
      <c r="E159" s="146">
        <f>IF(ISBLANK('Item List'!E147),0,'Item List'!E147)</f>
        <v>12500</v>
      </c>
      <c r="F159" s="146">
        <f t="shared" si="45"/>
        <v>25000</v>
      </c>
      <c r="G159" s="168">
        <v>0.01</v>
      </c>
      <c r="H159" s="103">
        <f t="shared" si="38"/>
        <v>0.02</v>
      </c>
      <c r="I159" s="170">
        <v>12500</v>
      </c>
      <c r="J159" s="103">
        <f t="shared" si="39"/>
        <v>25000</v>
      </c>
      <c r="K159" s="170">
        <v>13000</v>
      </c>
      <c r="L159" s="103">
        <f t="shared" si="40"/>
        <v>26000</v>
      </c>
      <c r="M159" s="170">
        <v>20515</v>
      </c>
      <c r="N159" s="103">
        <f t="shared" si="41"/>
        <v>41030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Sub</v>
      </c>
      <c r="D160" s="297"/>
      <c r="E160" s="149" t="s">
        <v>8</v>
      </c>
      <c r="F160" s="150">
        <f>IF(SUM(F136:F159)=0,"",SUM(F136:F159)+F134)</f>
        <v>7236401.6899999995</v>
      </c>
      <c r="G160" s="110" t="s">
        <v>8</v>
      </c>
      <c r="H160" s="104">
        <f>IF(SUM(H136:H159)=0,"",SUM(H136:H159)+H134)</f>
        <v>7459458.9499999993</v>
      </c>
      <c r="I160" s="221"/>
      <c r="J160" s="104">
        <f>IF(SUM(J136:J159)=0,"",SUM(J136:J159)+J134)</f>
        <v>8452545.4199999999</v>
      </c>
      <c r="K160" s="364" t="s">
        <v>8</v>
      </c>
      <c r="L160" s="104">
        <f>IF(SUM(L136:L159)=0,"",SUM(L136:L159)+L134)</f>
        <v>8236844.3500000006</v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N-Trak Group</v>
      </c>
      <c r="C161" s="153" t="str">
        <f>IF(NOT(ISNUMBER(A162)),"Bid","Total")</f>
        <v>Total</v>
      </c>
      <c r="D161" s="154"/>
      <c r="E161" s="155" t="s">
        <v>9</v>
      </c>
      <c r="F161" s="156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>7236401.6899999995</v>
      </c>
      <c r="G161" s="109" t="s">
        <v>9</v>
      </c>
      <c r="H161" s="105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>7459458.9499999993</v>
      </c>
      <c r="I161" s="222"/>
      <c r="J161" s="105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>8452545.4199999999</v>
      </c>
      <c r="K161" s="365" t="s">
        <v>9</v>
      </c>
      <c r="L161" s="105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>8236844.3500000006</v>
      </c>
      <c r="M161" s="222"/>
      <c r="N161" s="105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>9985145.9700000007</v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>
        <f>IF(B162="","",A159+1)</f>
        <v>145</v>
      </c>
      <c r="B162" s="295" t="str">
        <f>IF(ISBLANK('Item List'!B148),"",'Item List'!B148)</f>
        <v>INSERTION VALVE, COMPLETE, 16"</v>
      </c>
      <c r="C162" s="295" t="str">
        <f>IF(ISBLANK('Item List'!C148),"",'Item List'!C148)</f>
        <v>EACH</v>
      </c>
      <c r="D162" s="296">
        <f>IF(ISBLANK('Item List'!D148),0,'Item List'!D148)</f>
        <v>2</v>
      </c>
      <c r="E162" s="146">
        <f>IF(ISBLANK('Item List'!E148),0,'Item List'!E148)</f>
        <v>14500</v>
      </c>
      <c r="F162" s="146">
        <f t="shared" ref="F162:F185" si="46">IF(AND(ISNUMBER($D162),ISNUMBER(E162)),$D162*E162,0)</f>
        <v>29000</v>
      </c>
      <c r="G162" s="168">
        <v>0.01</v>
      </c>
      <c r="H162" s="103">
        <f t="shared" ref="H162:H185" si="47">IF(AND(ISNUMBER($D162),ISNUMBER(G162)),$D162*G162,0)</f>
        <v>0.02</v>
      </c>
      <c r="I162" s="169">
        <v>20000</v>
      </c>
      <c r="J162" s="103">
        <f>IF(AND(ISNUMBER($D162),ISNUMBER(I162)),$D162*I162,0)</f>
        <v>40000</v>
      </c>
      <c r="K162" s="169">
        <v>40000</v>
      </c>
      <c r="L162" s="103">
        <f>IF(AND(ISNUMBER($D162),ISNUMBER(K162)),$D162*K162,0)</f>
        <v>80000</v>
      </c>
      <c r="M162" s="169">
        <v>41113</v>
      </c>
      <c r="N162" s="103">
        <f>IF(AND(ISNUMBER($D162),ISNUMBER(M162)),$D162*M162,0)</f>
        <v>82226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>
        <f>IF(B163="","",A162+1)</f>
        <v>146</v>
      </c>
      <c r="B163" s="295" t="str">
        <f>IF(ISBLANK('Item List'!B149),"",'Item List'!B149)</f>
        <v>REMOVE VALVE AND VALVE BOX COMPLETE</v>
      </c>
      <c r="C163" s="295" t="str">
        <f>IF(ISBLANK('Item List'!C149),"",'Item List'!C149)</f>
        <v>EACH</v>
      </c>
      <c r="D163" s="296">
        <f>IF(ISBLANK('Item List'!D149),0,'Item List'!D149)</f>
        <v>13</v>
      </c>
      <c r="E163" s="146">
        <f>IF(ISBLANK('Item List'!E149),0,'Item List'!E149)</f>
        <v>900</v>
      </c>
      <c r="F163" s="146">
        <f t="shared" si="46"/>
        <v>11700</v>
      </c>
      <c r="G163" s="168">
        <v>500</v>
      </c>
      <c r="H163" s="103">
        <f t="shared" si="47"/>
        <v>6500</v>
      </c>
      <c r="I163" s="169">
        <v>750</v>
      </c>
      <c r="J163" s="103">
        <f t="shared" ref="J163:J185" si="48">IF(AND(ISNUMBER($D163),ISNUMBER(I163)),$D163*I163,0)</f>
        <v>9750</v>
      </c>
      <c r="K163" s="169">
        <v>1398</v>
      </c>
      <c r="L163" s="103">
        <f t="shared" ref="L163:L185" si="49">IF(AND(ISNUMBER($D163),ISNUMBER(K163)),$D163*K163,0)</f>
        <v>18174</v>
      </c>
      <c r="M163" s="169">
        <v>686</v>
      </c>
      <c r="N163" s="103">
        <f t="shared" ref="N163:N185" si="50">IF(AND(ISNUMBER($D163),ISNUMBER(M163)),$D163*M163,0)</f>
        <v>8918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>
        <f t="shared" ref="A164:A185" si="53">IF(B164="","",A163+1)</f>
        <v>147</v>
      </c>
      <c r="B164" s="295" t="str">
        <f>IF(ISBLANK('Item List'!B150),"",'Item List'!B150)</f>
        <v>REMOVE VALVE AND VALVE VAULT, COMPLETE</v>
      </c>
      <c r="C164" s="295" t="str">
        <f>IF(ISBLANK('Item List'!C150),"",'Item List'!C150)</f>
        <v>EACH</v>
      </c>
      <c r="D164" s="296">
        <f>IF(ISBLANK('Item List'!D150),0,'Item List'!D150)</f>
        <v>29</v>
      </c>
      <c r="E164" s="146">
        <f>IF(ISBLANK('Item List'!E150),0,'Item List'!E150)</f>
        <v>1250</v>
      </c>
      <c r="F164" s="146">
        <f t="shared" si="46"/>
        <v>36250</v>
      </c>
      <c r="G164" s="168">
        <v>850</v>
      </c>
      <c r="H164" s="103">
        <f t="shared" si="47"/>
        <v>24650</v>
      </c>
      <c r="I164" s="169">
        <v>750</v>
      </c>
      <c r="J164" s="103">
        <f t="shared" si="48"/>
        <v>21750</v>
      </c>
      <c r="K164" s="169">
        <v>2187</v>
      </c>
      <c r="L164" s="103">
        <f t="shared" si="49"/>
        <v>63423</v>
      </c>
      <c r="M164" s="169">
        <v>1063</v>
      </c>
      <c r="N164" s="103">
        <f t="shared" si="50"/>
        <v>30827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>
        <f t="shared" si="53"/>
        <v>148</v>
      </c>
      <c r="B165" s="295" t="str">
        <f>IF(ISBLANK('Item List'!B151),"",'Item List'!B151)</f>
        <v>REMOVE FIRE HYDRANT AND AUXILLARY VALUE, COMPLETE</v>
      </c>
      <c r="C165" s="295" t="str">
        <f>IF(ISBLANK('Item List'!C151),"",'Item List'!C151)</f>
        <v>EACH</v>
      </c>
      <c r="D165" s="296">
        <f>IF(ISBLANK('Item List'!D151),0,'Item List'!D151)</f>
        <v>14</v>
      </c>
      <c r="E165" s="146">
        <f>IF(ISBLANK('Item List'!E151),0,'Item List'!E151)</f>
        <v>1200</v>
      </c>
      <c r="F165" s="146">
        <f t="shared" si="46"/>
        <v>16800</v>
      </c>
      <c r="G165" s="168">
        <v>1200</v>
      </c>
      <c r="H165" s="103">
        <f t="shared" si="47"/>
        <v>16800</v>
      </c>
      <c r="I165" s="169">
        <v>750</v>
      </c>
      <c r="J165" s="103">
        <f t="shared" si="48"/>
        <v>10500</v>
      </c>
      <c r="K165" s="169">
        <v>1635</v>
      </c>
      <c r="L165" s="103">
        <f t="shared" si="49"/>
        <v>22890</v>
      </c>
      <c r="M165" s="169">
        <v>1055</v>
      </c>
      <c r="N165" s="103">
        <f t="shared" si="50"/>
        <v>14770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>
        <f t="shared" si="53"/>
        <v>149</v>
      </c>
      <c r="B166" s="295" t="str">
        <f>IF(ISBLANK('Item List'!B152),"",'Item List'!B152)</f>
        <v>GATE VALVE AND VALVE BOX, COMPLETE, 6"</v>
      </c>
      <c r="C166" s="295" t="str">
        <f>IF(ISBLANK('Item List'!C152),"",'Item List'!C152)</f>
        <v>EACH</v>
      </c>
      <c r="D166" s="296">
        <f>IF(ISBLANK('Item List'!D152),0,'Item List'!D152)</f>
        <v>1</v>
      </c>
      <c r="E166" s="146">
        <f>IF(ISBLANK('Item List'!E152),0,'Item List'!E152)</f>
        <v>2500</v>
      </c>
      <c r="F166" s="146">
        <f t="shared" si="46"/>
        <v>2500</v>
      </c>
      <c r="G166" s="168">
        <v>2800</v>
      </c>
      <c r="H166" s="103">
        <f t="shared" si="47"/>
        <v>2800</v>
      </c>
      <c r="I166" s="169">
        <v>3100</v>
      </c>
      <c r="J166" s="103">
        <f t="shared" si="48"/>
        <v>3100</v>
      </c>
      <c r="K166" s="169">
        <v>2589</v>
      </c>
      <c r="L166" s="103">
        <f t="shared" si="49"/>
        <v>2589</v>
      </c>
      <c r="M166" s="169">
        <v>2200</v>
      </c>
      <c r="N166" s="103">
        <f t="shared" si="50"/>
        <v>2200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>
        <f t="shared" si="53"/>
        <v>150</v>
      </c>
      <c r="B167" s="295" t="str">
        <f>IF(ISBLANK('Item List'!B153),"",'Item List'!B153)</f>
        <v>GATE VALVE AND VALVE BOX, COMPLETE, 8"</v>
      </c>
      <c r="C167" s="295" t="str">
        <f>IF(ISBLANK('Item List'!C153),"",'Item List'!C153)</f>
        <v>EACH</v>
      </c>
      <c r="D167" s="296">
        <f>IF(ISBLANK('Item List'!D153),0,'Item List'!D153)</f>
        <v>25</v>
      </c>
      <c r="E167" s="146">
        <f>IF(ISBLANK('Item List'!E153),0,'Item List'!E153)</f>
        <v>3000</v>
      </c>
      <c r="F167" s="146">
        <f t="shared" si="46"/>
        <v>75000</v>
      </c>
      <c r="G167" s="168">
        <v>3600</v>
      </c>
      <c r="H167" s="103">
        <f t="shared" si="47"/>
        <v>90000</v>
      </c>
      <c r="I167" s="169">
        <v>3700</v>
      </c>
      <c r="J167" s="103">
        <f t="shared" si="48"/>
        <v>92500</v>
      </c>
      <c r="K167" s="169">
        <v>3281</v>
      </c>
      <c r="L167" s="103">
        <f t="shared" si="49"/>
        <v>82025</v>
      </c>
      <c r="M167" s="169">
        <v>2970</v>
      </c>
      <c r="N167" s="103">
        <f t="shared" si="50"/>
        <v>74250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>
        <f t="shared" si="53"/>
        <v>151</v>
      </c>
      <c r="B168" s="295" t="str">
        <f>IF(ISBLANK('Item List'!B154),"",'Item List'!B154)</f>
        <v>GATE VALVE AND VALVE BOX, COMPLETE, 12"</v>
      </c>
      <c r="C168" s="295" t="str">
        <f>IF(ISBLANK('Item List'!C154),"",'Item List'!C154)</f>
        <v>EACH</v>
      </c>
      <c r="D168" s="296">
        <f>IF(ISBLANK('Item List'!D154),0,'Item List'!D154)</f>
        <v>31</v>
      </c>
      <c r="E168" s="146">
        <f>IF(ISBLANK('Item List'!E154),0,'Item List'!E154)</f>
        <v>5000</v>
      </c>
      <c r="F168" s="146">
        <f t="shared" si="46"/>
        <v>155000</v>
      </c>
      <c r="G168" s="168">
        <v>5700</v>
      </c>
      <c r="H168" s="103">
        <f t="shared" si="47"/>
        <v>176700</v>
      </c>
      <c r="I168" s="169">
        <v>6500</v>
      </c>
      <c r="J168" s="103">
        <f t="shared" si="48"/>
        <v>201500</v>
      </c>
      <c r="K168" s="169">
        <v>5548</v>
      </c>
      <c r="L168" s="103">
        <f t="shared" si="49"/>
        <v>171988</v>
      </c>
      <c r="M168" s="169">
        <v>5170</v>
      </c>
      <c r="N168" s="103">
        <f t="shared" si="50"/>
        <v>160270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>
        <f t="shared" si="53"/>
        <v>152</v>
      </c>
      <c r="B169" s="295" t="str">
        <f>IF(ISBLANK('Item List'!B155),"",'Item List'!B155)</f>
        <v>FIRE HYDRANT WITH 6" VALVE AND VALVE BOX, COMPLETE</v>
      </c>
      <c r="C169" s="295" t="str">
        <f>IF(ISBLANK('Item List'!C155),"",'Item List'!C155)</f>
        <v>EACH</v>
      </c>
      <c r="D169" s="296">
        <f>IF(ISBLANK('Item List'!D155),0,'Item List'!D155)</f>
        <v>27</v>
      </c>
      <c r="E169" s="146">
        <f>IF(ISBLANK('Item List'!E155),0,'Item List'!E155)</f>
        <v>10000</v>
      </c>
      <c r="F169" s="146">
        <f t="shared" si="46"/>
        <v>270000</v>
      </c>
      <c r="G169" s="168">
        <v>9500</v>
      </c>
      <c r="H169" s="103">
        <f t="shared" si="47"/>
        <v>256500</v>
      </c>
      <c r="I169" s="169">
        <v>9500</v>
      </c>
      <c r="J169" s="103">
        <f t="shared" si="48"/>
        <v>256500</v>
      </c>
      <c r="K169" s="169">
        <v>10100</v>
      </c>
      <c r="L169" s="103">
        <f t="shared" si="49"/>
        <v>272700</v>
      </c>
      <c r="M169" s="169">
        <v>8675</v>
      </c>
      <c r="N169" s="103">
        <f t="shared" si="50"/>
        <v>234225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>
        <f t="shared" si="53"/>
        <v>153</v>
      </c>
      <c r="B170" s="295" t="str">
        <f>IF(ISBLANK('Item List'!B156),"",'Item List'!B156)</f>
        <v>DUCTILE IRON WATER MAIN, COMPLETE, 6"</v>
      </c>
      <c r="C170" s="295" t="str">
        <f>IF(ISBLANK('Item List'!C156),"",'Item List'!C156)</f>
        <v>FOOT</v>
      </c>
      <c r="D170" s="296">
        <f>IF(ISBLANK('Item List'!D156),0,'Item List'!D156)</f>
        <v>220</v>
      </c>
      <c r="E170" s="146">
        <f>IF(ISBLANK('Item List'!E156),0,'Item List'!E156)</f>
        <v>150</v>
      </c>
      <c r="F170" s="146">
        <f t="shared" si="46"/>
        <v>33000</v>
      </c>
      <c r="G170" s="168">
        <v>200</v>
      </c>
      <c r="H170" s="103">
        <f t="shared" si="47"/>
        <v>44000</v>
      </c>
      <c r="I170" s="169">
        <v>320</v>
      </c>
      <c r="J170" s="103">
        <f t="shared" si="48"/>
        <v>70400</v>
      </c>
      <c r="K170" s="169">
        <v>134.5</v>
      </c>
      <c r="L170" s="103">
        <f t="shared" si="49"/>
        <v>29590</v>
      </c>
      <c r="M170" s="169">
        <v>180</v>
      </c>
      <c r="N170" s="103">
        <f t="shared" si="50"/>
        <v>39600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>
        <f t="shared" si="53"/>
        <v>154</v>
      </c>
      <c r="B171" s="295" t="str">
        <f>IF(ISBLANK('Item List'!B157),"",'Item List'!B157)</f>
        <v>DUCTILE IRON WATER MAIN, COMPLETE, 8"</v>
      </c>
      <c r="C171" s="295" t="str">
        <f>IF(ISBLANK('Item List'!C157),"",'Item List'!C157)</f>
        <v>FOOT</v>
      </c>
      <c r="D171" s="296">
        <f>IF(ISBLANK('Item List'!D157),0,'Item List'!D157)</f>
        <v>2380</v>
      </c>
      <c r="E171" s="146">
        <f>IF(ISBLANK('Item List'!E157),0,'Item List'!E157)</f>
        <v>175</v>
      </c>
      <c r="F171" s="146">
        <f t="shared" si="46"/>
        <v>416500</v>
      </c>
      <c r="G171" s="168">
        <v>175</v>
      </c>
      <c r="H171" s="103">
        <f t="shared" si="47"/>
        <v>416500</v>
      </c>
      <c r="I171" s="169">
        <v>320</v>
      </c>
      <c r="J171" s="103">
        <f t="shared" si="48"/>
        <v>761600</v>
      </c>
      <c r="K171" s="169">
        <v>273.5</v>
      </c>
      <c r="L171" s="103">
        <f t="shared" si="49"/>
        <v>650930</v>
      </c>
      <c r="M171" s="169">
        <v>190</v>
      </c>
      <c r="N171" s="103">
        <f t="shared" si="50"/>
        <v>452200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>
        <f t="shared" si="53"/>
        <v>155</v>
      </c>
      <c r="B172" s="295" t="str">
        <f>IF(ISBLANK('Item List'!B158),"",'Item List'!B158)</f>
        <v>DUCTILE IRON WATER MAIN, COMPLETE, 10"</v>
      </c>
      <c r="C172" s="295" t="str">
        <f>IF(ISBLANK('Item List'!C158),"",'Item List'!C158)</f>
        <v>FOOT</v>
      </c>
      <c r="D172" s="296">
        <f>IF(ISBLANK('Item List'!D158),0,'Item List'!D158)</f>
        <v>40</v>
      </c>
      <c r="E172" s="146">
        <f>IF(ISBLANK('Item List'!E158),0,'Item List'!E158)</f>
        <v>240</v>
      </c>
      <c r="F172" s="146">
        <f t="shared" si="46"/>
        <v>9600</v>
      </c>
      <c r="G172" s="168">
        <v>300</v>
      </c>
      <c r="H172" s="103">
        <f t="shared" si="47"/>
        <v>12000</v>
      </c>
      <c r="I172" s="170">
        <v>320</v>
      </c>
      <c r="J172" s="103">
        <f t="shared" si="48"/>
        <v>12800</v>
      </c>
      <c r="K172" s="170">
        <v>221</v>
      </c>
      <c r="L172" s="103">
        <f t="shared" si="49"/>
        <v>8840</v>
      </c>
      <c r="M172" s="170">
        <v>154</v>
      </c>
      <c r="N172" s="103">
        <f t="shared" si="50"/>
        <v>6160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>
        <f t="shared" si="53"/>
        <v>156</v>
      </c>
      <c r="B173" s="295" t="str">
        <f>IF(ISBLANK('Item List'!B159),"",'Item List'!B159)</f>
        <v>DUCTILE IRON WATER MAIN, COMPLETE, 12"</v>
      </c>
      <c r="C173" s="295" t="str">
        <f>IF(ISBLANK('Item List'!C159),"",'Item List'!C159)</f>
        <v>FOOT</v>
      </c>
      <c r="D173" s="296">
        <f>IF(ISBLANK('Item List'!D159),0,'Item List'!D159)</f>
        <v>7520</v>
      </c>
      <c r="E173" s="146">
        <f>IF(ISBLANK('Item List'!E159),0,'Item List'!E159)</f>
        <v>220</v>
      </c>
      <c r="F173" s="146">
        <f t="shared" si="46"/>
        <v>1654400</v>
      </c>
      <c r="G173" s="168">
        <v>203</v>
      </c>
      <c r="H173" s="103">
        <f t="shared" si="47"/>
        <v>1526560</v>
      </c>
      <c r="I173" s="170">
        <v>320</v>
      </c>
      <c r="J173" s="103">
        <f t="shared" si="48"/>
        <v>2406400</v>
      </c>
      <c r="K173" s="170">
        <v>252.5</v>
      </c>
      <c r="L173" s="103">
        <f t="shared" si="49"/>
        <v>1898800</v>
      </c>
      <c r="M173" s="170">
        <v>200</v>
      </c>
      <c r="N173" s="103">
        <f t="shared" si="50"/>
        <v>1504000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>
        <f t="shared" si="53"/>
        <v>157</v>
      </c>
      <c r="B174" s="295" t="str">
        <f>IF(ISBLANK('Item List'!B160),"",'Item List'!B160)</f>
        <v>DUCTILE IRON WATER MAIN, COMPLETE, 16"</v>
      </c>
      <c r="C174" s="295" t="str">
        <f>IF(ISBLANK('Item List'!C160),"",'Item List'!C160)</f>
        <v>FOOT</v>
      </c>
      <c r="D174" s="296">
        <f>IF(ISBLANK('Item List'!D160),0,'Item List'!D160)</f>
        <v>20</v>
      </c>
      <c r="E174" s="146">
        <f>IF(ISBLANK('Item List'!E160),0,'Item List'!E160)</f>
        <v>300</v>
      </c>
      <c r="F174" s="146">
        <f t="shared" si="46"/>
        <v>6000</v>
      </c>
      <c r="G174" s="168">
        <v>400</v>
      </c>
      <c r="H174" s="103">
        <f t="shared" si="47"/>
        <v>8000</v>
      </c>
      <c r="I174" s="170">
        <v>550</v>
      </c>
      <c r="J174" s="103">
        <f t="shared" si="48"/>
        <v>11000</v>
      </c>
      <c r="K174" s="170">
        <v>350.5</v>
      </c>
      <c r="L174" s="103">
        <f t="shared" si="49"/>
        <v>7010</v>
      </c>
      <c r="M174" s="170">
        <v>391</v>
      </c>
      <c r="N174" s="103">
        <f t="shared" si="50"/>
        <v>7820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>
        <f t="shared" si="53"/>
        <v>158</v>
      </c>
      <c r="B175" s="295" t="str">
        <f>IF(ISBLANK('Item List'!B161),"",'Item List'!B161)</f>
        <v>WATER MAIN PROTECTION, 12"</v>
      </c>
      <c r="C175" s="295" t="str">
        <f>IF(ISBLANK('Item List'!C161),"",'Item List'!C161)</f>
        <v>FOOT</v>
      </c>
      <c r="D175" s="296">
        <f>IF(ISBLANK('Item List'!D161),0,'Item List'!D161)</f>
        <v>560</v>
      </c>
      <c r="E175" s="146">
        <f>IF(ISBLANK('Item List'!E161),0,'Item List'!E161)</f>
        <v>75</v>
      </c>
      <c r="F175" s="146">
        <f t="shared" si="46"/>
        <v>42000</v>
      </c>
      <c r="G175" s="168">
        <v>60</v>
      </c>
      <c r="H175" s="103">
        <f t="shared" si="47"/>
        <v>33600</v>
      </c>
      <c r="I175" s="170">
        <v>81</v>
      </c>
      <c r="J175" s="103">
        <f t="shared" si="48"/>
        <v>45360</v>
      </c>
      <c r="K175" s="170">
        <v>82.4</v>
      </c>
      <c r="L175" s="103">
        <f t="shared" si="49"/>
        <v>46144</v>
      </c>
      <c r="M175" s="170">
        <v>79</v>
      </c>
      <c r="N175" s="103">
        <f t="shared" si="50"/>
        <v>44240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>
        <f t="shared" si="53"/>
        <v>159</v>
      </c>
      <c r="B176" s="295" t="str">
        <f>IF(ISBLANK('Item List'!B162),"",'Item List'!B162)</f>
        <v>WATER MAIN PROTECTION, 16"</v>
      </c>
      <c r="C176" s="295" t="str">
        <f>IF(ISBLANK('Item List'!C162),"",'Item List'!C162)</f>
        <v>FOOT</v>
      </c>
      <c r="D176" s="296">
        <f>IF(ISBLANK('Item List'!D162),0,'Item List'!D162)</f>
        <v>1360</v>
      </c>
      <c r="E176" s="146">
        <f>IF(ISBLANK('Item List'!E162),0,'Item List'!E162)</f>
        <v>100</v>
      </c>
      <c r="F176" s="146">
        <f t="shared" si="46"/>
        <v>136000</v>
      </c>
      <c r="G176" s="168">
        <v>70</v>
      </c>
      <c r="H176" s="103">
        <f t="shared" si="47"/>
        <v>95200</v>
      </c>
      <c r="I176" s="170">
        <v>98</v>
      </c>
      <c r="J176" s="103">
        <f t="shared" si="48"/>
        <v>133280</v>
      </c>
      <c r="K176" s="170">
        <v>90.5</v>
      </c>
      <c r="L176" s="103">
        <f t="shared" si="49"/>
        <v>123080</v>
      </c>
      <c r="M176" s="170">
        <v>87</v>
      </c>
      <c r="N176" s="103">
        <f t="shared" si="50"/>
        <v>118320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>
        <f t="shared" si="53"/>
        <v>160</v>
      </c>
      <c r="B177" s="295" t="str">
        <f>IF(ISBLANK('Item List'!B163),"",'Item List'!B163)</f>
        <v>WATER SERVICE PROTECTION, 2"</v>
      </c>
      <c r="C177" s="295" t="str">
        <f>IF(ISBLANK('Item List'!C163),"",'Item List'!C163)</f>
        <v>FOOT</v>
      </c>
      <c r="D177" s="296">
        <f>IF(ISBLANK('Item List'!D163),0,'Item List'!D163)</f>
        <v>2800</v>
      </c>
      <c r="E177" s="146">
        <f>IF(ISBLANK('Item List'!E163),0,'Item List'!E163)</f>
        <v>50</v>
      </c>
      <c r="F177" s="146">
        <f t="shared" si="46"/>
        <v>140000</v>
      </c>
      <c r="G177" s="168">
        <v>9</v>
      </c>
      <c r="H177" s="103">
        <f t="shared" si="47"/>
        <v>25200</v>
      </c>
      <c r="I177" s="170">
        <v>24</v>
      </c>
      <c r="J177" s="103">
        <f t="shared" si="48"/>
        <v>67200</v>
      </c>
      <c r="K177" s="170">
        <v>43</v>
      </c>
      <c r="L177" s="103">
        <f t="shared" si="49"/>
        <v>120400</v>
      </c>
      <c r="M177" s="170">
        <v>57</v>
      </c>
      <c r="N177" s="103">
        <f t="shared" si="50"/>
        <v>159600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>
        <f t="shared" si="53"/>
        <v>161</v>
      </c>
      <c r="B178" s="295" t="str">
        <f>IF(ISBLANK('Item List'!B164),"",'Item List'!B164)</f>
        <v>WATER SERVICE PROTECTION, 4"</v>
      </c>
      <c r="C178" s="295" t="str">
        <f>IF(ISBLANK('Item List'!C164),"",'Item List'!C164)</f>
        <v>FOOT</v>
      </c>
      <c r="D178" s="296">
        <f>IF(ISBLANK('Item List'!D164),0,'Item List'!D164)</f>
        <v>100</v>
      </c>
      <c r="E178" s="146">
        <f>IF(ISBLANK('Item List'!E164),0,'Item List'!E164)</f>
        <v>40</v>
      </c>
      <c r="F178" s="146">
        <f t="shared" si="46"/>
        <v>4000</v>
      </c>
      <c r="G178" s="168">
        <v>10</v>
      </c>
      <c r="H178" s="103">
        <f t="shared" si="47"/>
        <v>1000</v>
      </c>
      <c r="I178" s="170">
        <v>25</v>
      </c>
      <c r="J178" s="103">
        <f t="shared" si="48"/>
        <v>2500</v>
      </c>
      <c r="K178" s="170">
        <v>48.6</v>
      </c>
      <c r="L178" s="103">
        <f t="shared" si="49"/>
        <v>4860</v>
      </c>
      <c r="M178" s="170">
        <v>78</v>
      </c>
      <c r="N178" s="103">
        <f t="shared" si="50"/>
        <v>7800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>
        <f t="shared" si="53"/>
        <v>162</v>
      </c>
      <c r="B179" s="295" t="str">
        <f>IF(ISBLANK('Item List'!B165),"",'Item List'!B165)</f>
        <v>WATER SERVICE PROTECTION, 6"</v>
      </c>
      <c r="C179" s="295" t="str">
        <f>IF(ISBLANK('Item List'!C165),"",'Item List'!C165)</f>
        <v>FOOT</v>
      </c>
      <c r="D179" s="296">
        <f>IF(ISBLANK('Item List'!D165),0,'Item List'!D165)</f>
        <v>100</v>
      </c>
      <c r="E179" s="146">
        <f>IF(ISBLANK('Item List'!E165),0,'Item List'!E165)</f>
        <v>50</v>
      </c>
      <c r="F179" s="146">
        <f t="shared" si="46"/>
        <v>5000</v>
      </c>
      <c r="G179" s="168">
        <v>0.01</v>
      </c>
      <c r="H179" s="103">
        <f t="shared" si="47"/>
        <v>1</v>
      </c>
      <c r="I179" s="170">
        <v>30</v>
      </c>
      <c r="J179" s="103">
        <f t="shared" si="48"/>
        <v>3000</v>
      </c>
      <c r="K179" s="170">
        <v>53</v>
      </c>
      <c r="L179" s="103">
        <f t="shared" si="49"/>
        <v>5300</v>
      </c>
      <c r="M179" s="170">
        <v>80</v>
      </c>
      <c r="N179" s="103">
        <f t="shared" si="50"/>
        <v>8000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>
        <f t="shared" si="53"/>
        <v>163</v>
      </c>
      <c r="B180" s="295" t="str">
        <f>IF(ISBLANK('Item List'!B166),"",'Item List'!B166)</f>
        <v>WATER SERVICE PROTECTION, 10"</v>
      </c>
      <c r="C180" s="295" t="str">
        <f>IF(ISBLANK('Item List'!C166),"",'Item List'!C166)</f>
        <v>FOOT</v>
      </c>
      <c r="D180" s="296">
        <f>IF(ISBLANK('Item List'!D166),0,'Item List'!D166)</f>
        <v>100</v>
      </c>
      <c r="E180" s="146">
        <f>IF(ISBLANK('Item List'!E166),0,'Item List'!E166)</f>
        <v>80</v>
      </c>
      <c r="F180" s="146">
        <f t="shared" si="46"/>
        <v>8000</v>
      </c>
      <c r="G180" s="168">
        <v>0.01</v>
      </c>
      <c r="H180" s="103">
        <f t="shared" si="47"/>
        <v>1</v>
      </c>
      <c r="I180" s="170">
        <v>44</v>
      </c>
      <c r="J180" s="103">
        <f t="shared" si="48"/>
        <v>4400</v>
      </c>
      <c r="K180" s="170">
        <v>60.7</v>
      </c>
      <c r="L180" s="103">
        <f t="shared" si="49"/>
        <v>6070</v>
      </c>
      <c r="M180" s="170">
        <v>80</v>
      </c>
      <c r="N180" s="103">
        <f t="shared" si="50"/>
        <v>8000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>
        <f t="shared" si="53"/>
        <v>164</v>
      </c>
      <c r="B181" s="295" t="str">
        <f>IF(ISBLANK('Item List'!B167),"",'Item List'!B167)</f>
        <v>PUBLIC WATER SERVICE (BORED), COPPER, COMPLETE 1"</v>
      </c>
      <c r="C181" s="295" t="str">
        <f>IF(ISBLANK('Item List'!C167),"",'Item List'!C167)</f>
        <v>FOOT</v>
      </c>
      <c r="D181" s="296">
        <f>IF(ISBLANK('Item List'!D167),0,'Item List'!D167)</f>
        <v>3800</v>
      </c>
      <c r="E181" s="146">
        <f>IF(ISBLANK('Item List'!E167),0,'Item List'!E167)</f>
        <v>110</v>
      </c>
      <c r="F181" s="146">
        <f t="shared" si="46"/>
        <v>418000</v>
      </c>
      <c r="G181" s="168">
        <v>110</v>
      </c>
      <c r="H181" s="103">
        <f t="shared" si="47"/>
        <v>418000</v>
      </c>
      <c r="I181" s="170">
        <v>120</v>
      </c>
      <c r="J181" s="103">
        <f t="shared" si="48"/>
        <v>456000</v>
      </c>
      <c r="K181" s="170">
        <v>134.5</v>
      </c>
      <c r="L181" s="103">
        <f t="shared" si="49"/>
        <v>511100</v>
      </c>
      <c r="M181" s="170">
        <v>121</v>
      </c>
      <c r="N181" s="103">
        <f t="shared" si="50"/>
        <v>459800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>
        <f t="shared" si="53"/>
        <v>165</v>
      </c>
      <c r="B182" s="295" t="str">
        <f>IF(ISBLANK('Item List'!B168),"",'Item List'!B168)</f>
        <v>PUBLIC WATER SERVICE (BORED), COPPER, COMPLETE 1.5"</v>
      </c>
      <c r="C182" s="295" t="str">
        <f>IF(ISBLANK('Item List'!C168),"",'Item List'!C168)</f>
        <v>FOOT</v>
      </c>
      <c r="D182" s="296">
        <f>IF(ISBLANK('Item List'!D168),0,'Item List'!D168)</f>
        <v>100</v>
      </c>
      <c r="E182" s="146">
        <f>IF(ISBLANK('Item List'!E168),0,'Item List'!E168)</f>
        <v>120</v>
      </c>
      <c r="F182" s="146">
        <f t="shared" si="46"/>
        <v>12000</v>
      </c>
      <c r="G182" s="168">
        <v>150</v>
      </c>
      <c r="H182" s="103">
        <f t="shared" si="47"/>
        <v>15000</v>
      </c>
      <c r="I182" s="170">
        <v>145</v>
      </c>
      <c r="J182" s="103">
        <f t="shared" si="48"/>
        <v>14500</v>
      </c>
      <c r="K182" s="170">
        <v>165.5</v>
      </c>
      <c r="L182" s="103">
        <f t="shared" si="49"/>
        <v>16550</v>
      </c>
      <c r="M182" s="170">
        <v>123</v>
      </c>
      <c r="N182" s="103">
        <f t="shared" si="50"/>
        <v>12300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>
        <f t="shared" si="53"/>
        <v>166</v>
      </c>
      <c r="B183" s="295" t="str">
        <f>IF(ISBLANK('Item List'!B169),"",'Item List'!B169)</f>
        <v>PUBLIC WATER SERVICE (BORED), COPPER, COMPLETE 2"</v>
      </c>
      <c r="C183" s="295" t="str">
        <f>IF(ISBLANK('Item List'!C169),"",'Item List'!C169)</f>
        <v>FOOT</v>
      </c>
      <c r="D183" s="296">
        <f>IF(ISBLANK('Item List'!D169),0,'Item List'!D169)</f>
        <v>100</v>
      </c>
      <c r="E183" s="146">
        <f>IF(ISBLANK('Item List'!E169),0,'Item List'!E169)</f>
        <v>120</v>
      </c>
      <c r="F183" s="146">
        <f t="shared" si="46"/>
        <v>12000</v>
      </c>
      <c r="G183" s="168">
        <v>155</v>
      </c>
      <c r="H183" s="103">
        <f t="shared" si="47"/>
        <v>15500</v>
      </c>
      <c r="I183" s="170">
        <v>160</v>
      </c>
      <c r="J183" s="103">
        <f t="shared" si="48"/>
        <v>16000</v>
      </c>
      <c r="K183" s="170">
        <v>196.5</v>
      </c>
      <c r="L183" s="103">
        <f t="shared" si="49"/>
        <v>19650</v>
      </c>
      <c r="M183" s="170">
        <v>133</v>
      </c>
      <c r="N183" s="103">
        <f t="shared" si="50"/>
        <v>13300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>
        <f t="shared" si="53"/>
        <v>167</v>
      </c>
      <c r="B184" s="295" t="str">
        <f>IF(ISBLANK('Item List'!B170),"",'Item List'!B170)</f>
        <v>PRIVATE WATER SERVICE (BORED OR PULLED), COPPER, COMPLETE, 1"</v>
      </c>
      <c r="C184" s="295" t="str">
        <f>IF(ISBLANK('Item List'!C170),"",'Item List'!C170)</f>
        <v>FOOT</v>
      </c>
      <c r="D184" s="296">
        <f>IF(ISBLANK('Item List'!D170),0,'Item List'!D170)</f>
        <v>3700</v>
      </c>
      <c r="E184" s="146">
        <f>IF(ISBLANK('Item List'!E170),0,'Item List'!E170)</f>
        <v>110</v>
      </c>
      <c r="F184" s="146">
        <f t="shared" si="46"/>
        <v>407000</v>
      </c>
      <c r="G184" s="168">
        <v>105</v>
      </c>
      <c r="H184" s="103">
        <f t="shared" si="47"/>
        <v>388500</v>
      </c>
      <c r="I184" s="170">
        <v>120</v>
      </c>
      <c r="J184" s="103">
        <f t="shared" si="48"/>
        <v>444000</v>
      </c>
      <c r="K184" s="170">
        <v>134.5</v>
      </c>
      <c r="L184" s="103">
        <f t="shared" si="49"/>
        <v>497650</v>
      </c>
      <c r="M184" s="170">
        <v>96</v>
      </c>
      <c r="N184" s="103">
        <f t="shared" si="50"/>
        <v>355200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>
        <f t="shared" si="53"/>
        <v>168</v>
      </c>
      <c r="B185" s="295" t="str">
        <f>IF(ISBLANK('Item List'!B171),"",'Item List'!B171)</f>
        <v>PRIVATE WATER SERVICE (BORED OR PULLED), COPPER, COMPLETE, 1.5"</v>
      </c>
      <c r="C185" s="295" t="str">
        <f>IF(ISBLANK('Item List'!C171),"",'Item List'!C171)</f>
        <v>FOOT</v>
      </c>
      <c r="D185" s="296">
        <f>IF(ISBLANK('Item List'!D171),0,'Item List'!D171)</f>
        <v>50</v>
      </c>
      <c r="E185" s="146">
        <f>IF(ISBLANK('Item List'!E171),0,'Item List'!E171)</f>
        <v>90</v>
      </c>
      <c r="F185" s="146">
        <f t="shared" si="46"/>
        <v>4500</v>
      </c>
      <c r="G185" s="168">
        <v>110</v>
      </c>
      <c r="H185" s="103">
        <f t="shared" si="47"/>
        <v>5500</v>
      </c>
      <c r="I185" s="170">
        <v>145</v>
      </c>
      <c r="J185" s="103">
        <f t="shared" si="48"/>
        <v>7250</v>
      </c>
      <c r="K185" s="170">
        <v>165.5</v>
      </c>
      <c r="L185" s="103">
        <f t="shared" si="49"/>
        <v>8275</v>
      </c>
      <c r="M185" s="170">
        <v>114</v>
      </c>
      <c r="N185" s="103">
        <f t="shared" si="50"/>
        <v>5700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Sub</v>
      </c>
      <c r="D186" s="297"/>
      <c r="E186" s="149" t="s">
        <v>8</v>
      </c>
      <c r="F186" s="150">
        <f>IF(SUM(F162:F185)=0,"",SUM(F162:F185)+F160)</f>
        <v>11140651.689999999</v>
      </c>
      <c r="G186" s="110" t="s">
        <v>8</v>
      </c>
      <c r="H186" s="104">
        <f>IF(SUM(H162:H185)=0,"",SUM(H162:H185)+H160)</f>
        <v>11037970.969999999</v>
      </c>
      <c r="I186" s="221"/>
      <c r="J186" s="104">
        <f>IF(SUM(J162:J185)=0,"",SUM(J162:J185)+J160)</f>
        <v>13543835.42</v>
      </c>
      <c r="K186" s="364" t="s">
        <v>8</v>
      </c>
      <c r="L186" s="104">
        <f>IF(SUM(L162:L185)=0,"",SUM(L162:L185)+L160)</f>
        <v>12904882.350000001</v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N-Trak Group</v>
      </c>
      <c r="C187" s="153" t="str">
        <f>IF(NOT(ISNUMBER(A188)),"Bid","Total")</f>
        <v>Total</v>
      </c>
      <c r="D187" s="154"/>
      <c r="E187" s="155" t="s">
        <v>9</v>
      </c>
      <c r="F187" s="156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>11140651.689999999</v>
      </c>
      <c r="G187" s="109" t="s">
        <v>9</v>
      </c>
      <c r="H187" s="105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>11037970.969999999</v>
      </c>
      <c r="I187" s="222"/>
      <c r="J187" s="105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>13543835.42</v>
      </c>
      <c r="K187" s="365" t="s">
        <v>9</v>
      </c>
      <c r="L187" s="105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>12904882.350000001</v>
      </c>
      <c r="M187" s="222"/>
      <c r="N187" s="105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>13794871.970000001</v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>
        <f>IF(B188="","",A185+1)</f>
        <v>169</v>
      </c>
      <c r="B188" s="295" t="str">
        <f>IF(ISBLANK('Item List'!B172),"",'Item List'!B172)</f>
        <v>PRIVATE WATER SERVICE (BORED OR PULLED), COPPER, COMPLETE, 2"</v>
      </c>
      <c r="C188" s="295" t="str">
        <f>IF(ISBLANK('Item List'!C172),"",'Item List'!C172)</f>
        <v>FOOT</v>
      </c>
      <c r="D188" s="296">
        <f>IF(ISBLANK('Item List'!D172),0,'Item List'!D172)</f>
        <v>50</v>
      </c>
      <c r="E188" s="146">
        <f>IF(ISBLANK('Item List'!E172),0,'Item List'!E172)</f>
        <v>100</v>
      </c>
      <c r="F188" s="146">
        <f t="shared" ref="F188:F211" si="54">IF(AND(ISNUMBER($D188),ISNUMBER(E188)),$D188*E188,0)</f>
        <v>5000</v>
      </c>
      <c r="G188" s="168">
        <v>115</v>
      </c>
      <c r="H188" s="103">
        <f t="shared" ref="H188:H211" si="55">IF(AND(ISNUMBER($D188),ISNUMBER(G188)),$D188*G188,0)</f>
        <v>5750</v>
      </c>
      <c r="I188" s="169">
        <v>160</v>
      </c>
      <c r="J188" s="103">
        <f>IF(AND(ISNUMBER($D188),ISNUMBER(I188)),$D188*I188,0)</f>
        <v>8000</v>
      </c>
      <c r="K188" s="169">
        <v>196.5</v>
      </c>
      <c r="L188" s="103">
        <f>IF(AND(ISNUMBER($D188),ISNUMBER(K188)),$D188*K188,0)</f>
        <v>9825</v>
      </c>
      <c r="M188" s="169">
        <v>133</v>
      </c>
      <c r="N188" s="103">
        <f>IF(AND(ISNUMBER($D188),ISNUMBER(M188)),$D188*M188,0)</f>
        <v>6650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>
        <f>IF(B189="","",A188+1)</f>
        <v>170</v>
      </c>
      <c r="B189" s="295" t="str">
        <f>IF(ISBLANK('Item List'!B173),"",'Item List'!B173)</f>
        <v>PUBLIC WATER SERVICE (OPEN-CUT), COPPER, COMPLETE 1"</v>
      </c>
      <c r="C189" s="295" t="str">
        <f>IF(ISBLANK('Item List'!C173),"",'Item List'!C173)</f>
        <v>FOOT</v>
      </c>
      <c r="D189" s="296">
        <f>IF(ISBLANK('Item List'!D173),0,'Item List'!D173)</f>
        <v>950</v>
      </c>
      <c r="E189" s="146">
        <f>IF(ISBLANK('Item List'!E173),0,'Item List'!E173)</f>
        <v>125</v>
      </c>
      <c r="F189" s="146">
        <f t="shared" si="54"/>
        <v>118750</v>
      </c>
      <c r="G189" s="168">
        <v>175</v>
      </c>
      <c r="H189" s="103">
        <f t="shared" si="55"/>
        <v>166250</v>
      </c>
      <c r="I189" s="169">
        <v>120</v>
      </c>
      <c r="J189" s="103">
        <f t="shared" ref="J189:J211" si="56">IF(AND(ISNUMBER($D189),ISNUMBER(I189)),$D189*I189,0)</f>
        <v>114000</v>
      </c>
      <c r="K189" s="169">
        <v>134.5</v>
      </c>
      <c r="L189" s="103">
        <f t="shared" ref="L189:L211" si="57">IF(AND(ISNUMBER($D189),ISNUMBER(K189)),$D189*K189,0)</f>
        <v>127775</v>
      </c>
      <c r="M189" s="169">
        <v>83</v>
      </c>
      <c r="N189" s="103">
        <f t="shared" ref="N189:N211" si="58">IF(AND(ISNUMBER($D189),ISNUMBER(M189)),$D189*M189,0)</f>
        <v>78850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>
        <f t="shared" ref="A190:A211" si="61">IF(B190="","",A189+1)</f>
        <v>171</v>
      </c>
      <c r="B190" s="295" t="str">
        <f>IF(ISBLANK('Item List'!B174),"",'Item List'!B174)</f>
        <v>PUBLIC WATER SERVICE (OPEN-CUT), COPPER, COMPLETE 1.5"</v>
      </c>
      <c r="C190" s="295" t="str">
        <f>IF(ISBLANK('Item List'!C174),"",'Item List'!C174)</f>
        <v>FOOT</v>
      </c>
      <c r="D190" s="296">
        <f>IF(ISBLANK('Item List'!D174),0,'Item List'!D174)</f>
        <v>50</v>
      </c>
      <c r="E190" s="146">
        <f>IF(ISBLANK('Item List'!E174),0,'Item List'!E174)</f>
        <v>90</v>
      </c>
      <c r="F190" s="146">
        <f t="shared" si="54"/>
        <v>4500</v>
      </c>
      <c r="G190" s="168">
        <v>0.01</v>
      </c>
      <c r="H190" s="103">
        <f t="shared" si="55"/>
        <v>0.5</v>
      </c>
      <c r="I190" s="169">
        <v>145</v>
      </c>
      <c r="J190" s="103">
        <f t="shared" si="56"/>
        <v>7250</v>
      </c>
      <c r="K190" s="169">
        <v>165.5</v>
      </c>
      <c r="L190" s="103">
        <f t="shared" si="57"/>
        <v>8275</v>
      </c>
      <c r="M190" s="169">
        <v>113</v>
      </c>
      <c r="N190" s="103">
        <f t="shared" si="58"/>
        <v>5650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>
        <f t="shared" si="61"/>
        <v>172</v>
      </c>
      <c r="B191" s="295" t="str">
        <f>IF(ISBLANK('Item List'!B175),"",'Item List'!B175)</f>
        <v>PUBLIC WATER SERVICE (OPEN-CUT), COPPER, COMPLETE 2"</v>
      </c>
      <c r="C191" s="295" t="str">
        <f>IF(ISBLANK('Item List'!C175),"",'Item List'!C175)</f>
        <v>FOOT</v>
      </c>
      <c r="D191" s="296">
        <f>IF(ISBLANK('Item List'!D175),0,'Item List'!D175)</f>
        <v>50</v>
      </c>
      <c r="E191" s="146">
        <f>IF(ISBLANK('Item List'!E175),0,'Item List'!E175)</f>
        <v>100</v>
      </c>
      <c r="F191" s="146">
        <f t="shared" si="54"/>
        <v>5000</v>
      </c>
      <c r="G191" s="168">
        <v>0.01</v>
      </c>
      <c r="H191" s="103">
        <f t="shared" si="55"/>
        <v>0.5</v>
      </c>
      <c r="I191" s="169">
        <v>160</v>
      </c>
      <c r="J191" s="103">
        <f t="shared" si="56"/>
        <v>8000</v>
      </c>
      <c r="K191" s="169">
        <v>196.5</v>
      </c>
      <c r="L191" s="103">
        <f t="shared" si="57"/>
        <v>9825</v>
      </c>
      <c r="M191" s="169">
        <v>143</v>
      </c>
      <c r="N191" s="103">
        <f t="shared" si="58"/>
        <v>7150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>
        <f t="shared" si="61"/>
        <v>173</v>
      </c>
      <c r="B192" s="295" t="str">
        <f>IF(ISBLANK('Item List'!B176),"",'Item List'!B176)</f>
        <v>PUBLIC WATER SERVICE (OPEN-CUT), DUCTILE IRON, COMPLETE 6"</v>
      </c>
      <c r="C192" s="295" t="str">
        <f>IF(ISBLANK('Item List'!C176),"",'Item List'!C176)</f>
        <v>FOOT</v>
      </c>
      <c r="D192" s="296">
        <f>IF(ISBLANK('Item List'!D176),0,'Item List'!D176)</f>
        <v>50</v>
      </c>
      <c r="E192" s="146">
        <f>IF(ISBLANK('Item List'!E176),0,'Item List'!E176)</f>
        <v>250</v>
      </c>
      <c r="F192" s="146">
        <f t="shared" si="54"/>
        <v>12500</v>
      </c>
      <c r="G192" s="168">
        <v>250</v>
      </c>
      <c r="H192" s="103">
        <f t="shared" si="55"/>
        <v>12500</v>
      </c>
      <c r="I192" s="169">
        <v>325</v>
      </c>
      <c r="J192" s="103">
        <f t="shared" si="56"/>
        <v>16250</v>
      </c>
      <c r="K192" s="169">
        <v>313.5</v>
      </c>
      <c r="L192" s="103">
        <f t="shared" si="57"/>
        <v>15675</v>
      </c>
      <c r="M192" s="169">
        <v>203</v>
      </c>
      <c r="N192" s="103">
        <f t="shared" si="58"/>
        <v>10150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>
        <f t="shared" si="61"/>
        <v>174</v>
      </c>
      <c r="B193" s="295" t="str">
        <f>IF(ISBLANK('Item List'!B177),"",'Item List'!B177)</f>
        <v>CONNECT TO EXISTING/RELOCATED WATER METER (BASEMENT/CRAWL SPACE), COMPLETE</v>
      </c>
      <c r="C193" s="295" t="str">
        <f>IF(ISBLANK('Item List'!C177),"",'Item List'!C177)</f>
        <v>EACH</v>
      </c>
      <c r="D193" s="296">
        <f>IF(ISBLANK('Item List'!D177),0,'Item List'!D177)</f>
        <v>115</v>
      </c>
      <c r="E193" s="146">
        <f>IF(ISBLANK('Item List'!E177),0,'Item List'!E177)</f>
        <v>500</v>
      </c>
      <c r="F193" s="146">
        <f t="shared" si="54"/>
        <v>57500</v>
      </c>
      <c r="G193" s="168">
        <v>500</v>
      </c>
      <c r="H193" s="103">
        <f t="shared" si="55"/>
        <v>57500</v>
      </c>
      <c r="I193" s="169">
        <v>2500</v>
      </c>
      <c r="J193" s="103">
        <f t="shared" si="56"/>
        <v>287500</v>
      </c>
      <c r="K193" s="169">
        <v>1435</v>
      </c>
      <c r="L193" s="103">
        <f t="shared" si="57"/>
        <v>165025</v>
      </c>
      <c r="M193" s="169">
        <v>1105</v>
      </c>
      <c r="N193" s="103">
        <f t="shared" si="58"/>
        <v>127075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>
        <f t="shared" si="61"/>
        <v>175</v>
      </c>
      <c r="B194" s="295" t="str">
        <f>IF(ISBLANK('Item List'!B178),"",'Item List'!B178)</f>
        <v>CONNECT TO EXISTING/RELOCATED WATER METER (SLAB ON GRADE), COMPLETE</v>
      </c>
      <c r="C194" s="295" t="str">
        <f>IF(ISBLANK('Item List'!C178),"",'Item List'!C178)</f>
        <v>EACH</v>
      </c>
      <c r="D194" s="296">
        <f>IF(ISBLANK('Item List'!D178),0,'Item List'!D178)</f>
        <v>40</v>
      </c>
      <c r="E194" s="146">
        <f>IF(ISBLANK('Item List'!E178),0,'Item List'!E178)</f>
        <v>1350</v>
      </c>
      <c r="F194" s="146">
        <f t="shared" si="54"/>
        <v>54000</v>
      </c>
      <c r="G194" s="168">
        <v>500</v>
      </c>
      <c r="H194" s="103">
        <f t="shared" si="55"/>
        <v>20000</v>
      </c>
      <c r="I194" s="169">
        <v>2500</v>
      </c>
      <c r="J194" s="103">
        <f t="shared" si="56"/>
        <v>100000</v>
      </c>
      <c r="K194" s="169">
        <v>6069</v>
      </c>
      <c r="L194" s="103">
        <f t="shared" si="57"/>
        <v>242760</v>
      </c>
      <c r="M194" s="169">
        <v>1454</v>
      </c>
      <c r="N194" s="103">
        <f t="shared" si="58"/>
        <v>58160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>
        <f t="shared" si="61"/>
        <v>176</v>
      </c>
      <c r="B195" s="295" t="str">
        <f>IF(ISBLANK('Item List'!B179),"",'Item List'!B179)</f>
        <v>INTERIOR WATER METER RELOCATION, COMPLETE</v>
      </c>
      <c r="C195" s="295" t="str">
        <f>IF(ISBLANK('Item List'!C179),"",'Item List'!C179)</f>
        <v>FOOT</v>
      </c>
      <c r="D195" s="296">
        <f>IF(ISBLANK('Item List'!D179),0,'Item List'!D179)</f>
        <v>1300</v>
      </c>
      <c r="E195" s="146">
        <f>IF(ISBLANK('Item List'!E179),0,'Item List'!E179)</f>
        <v>50</v>
      </c>
      <c r="F195" s="146">
        <f t="shared" si="54"/>
        <v>65000</v>
      </c>
      <c r="G195" s="168">
        <v>50</v>
      </c>
      <c r="H195" s="103">
        <f t="shared" si="55"/>
        <v>65000</v>
      </c>
      <c r="I195" s="169">
        <v>50</v>
      </c>
      <c r="J195" s="103">
        <f t="shared" si="56"/>
        <v>65000</v>
      </c>
      <c r="K195" s="169">
        <v>73.900000000000006</v>
      </c>
      <c r="L195" s="103">
        <f t="shared" si="57"/>
        <v>96070.000000000015</v>
      </c>
      <c r="M195" s="169">
        <v>40</v>
      </c>
      <c r="N195" s="103">
        <f t="shared" si="58"/>
        <v>52000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>
        <f t="shared" si="61"/>
        <v>177</v>
      </c>
      <c r="B196" s="295" t="str">
        <f>IF(ISBLANK('Item List'!B180),"",'Item List'!B180)</f>
        <v>RECONNECTION OF WATER SERVICE ELECTRICAL JUMPER CABLE</v>
      </c>
      <c r="C196" s="295" t="str">
        <f>IF(ISBLANK('Item List'!C180),"",'Item List'!C180)</f>
        <v>EACH</v>
      </c>
      <c r="D196" s="296">
        <f>IF(ISBLANK('Item List'!D180),0,'Item List'!D180)</f>
        <v>136</v>
      </c>
      <c r="E196" s="146">
        <f>IF(ISBLANK('Item List'!E180),0,'Item List'!E180)</f>
        <v>1000</v>
      </c>
      <c r="F196" s="146">
        <f t="shared" si="54"/>
        <v>136000</v>
      </c>
      <c r="G196" s="168">
        <v>900</v>
      </c>
      <c r="H196" s="103">
        <f t="shared" si="55"/>
        <v>122400</v>
      </c>
      <c r="I196" s="169">
        <v>450</v>
      </c>
      <c r="J196" s="103">
        <f t="shared" si="56"/>
        <v>61200</v>
      </c>
      <c r="K196" s="169">
        <v>596</v>
      </c>
      <c r="L196" s="103">
        <f t="shared" si="57"/>
        <v>81056</v>
      </c>
      <c r="M196" s="169">
        <v>321</v>
      </c>
      <c r="N196" s="103">
        <f t="shared" si="58"/>
        <v>43656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>
        <f t="shared" si="61"/>
        <v>178</v>
      </c>
      <c r="B197" s="295" t="str">
        <f>IF(ISBLANK('Item List'!B181),"",'Item List'!B181)</f>
        <v>PRIMARY ELECTRICAL GROUNDING SYSTEM INSTALLATION</v>
      </c>
      <c r="C197" s="295" t="str">
        <f>IF(ISBLANK('Item List'!C181),"",'Item List'!C181)</f>
        <v>EACH</v>
      </c>
      <c r="D197" s="296">
        <f>IF(ISBLANK('Item List'!D181),0,'Item List'!D181)</f>
        <v>136</v>
      </c>
      <c r="E197" s="146">
        <f>IF(ISBLANK('Item List'!E181),0,'Item List'!E181)</f>
        <v>750</v>
      </c>
      <c r="F197" s="146">
        <f t="shared" si="54"/>
        <v>102000</v>
      </c>
      <c r="G197" s="168">
        <v>0.01</v>
      </c>
      <c r="H197" s="103">
        <f t="shared" si="55"/>
        <v>1.36</v>
      </c>
      <c r="I197" s="169">
        <v>800</v>
      </c>
      <c r="J197" s="103">
        <f t="shared" si="56"/>
        <v>108800</v>
      </c>
      <c r="K197" s="169">
        <v>165.5</v>
      </c>
      <c r="L197" s="103">
        <f t="shared" si="57"/>
        <v>22508</v>
      </c>
      <c r="M197" s="169">
        <v>532</v>
      </c>
      <c r="N197" s="103">
        <f t="shared" si="58"/>
        <v>72352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>
        <f t="shared" si="61"/>
        <v>179</v>
      </c>
      <c r="B198" s="295" t="str">
        <f>IF(ISBLANK('Item List'!B182),"",'Item List'!B182)</f>
        <v>WATER MAIN QUALITY STORM SEWER, COMPLETE, 12"</v>
      </c>
      <c r="C198" s="295" t="str">
        <f>IF(ISBLANK('Item List'!C182),"",'Item List'!C182)</f>
        <v>FOOT</v>
      </c>
      <c r="D198" s="296">
        <f>IF(ISBLANK('Item List'!D182),0,'Item List'!D182)</f>
        <v>280</v>
      </c>
      <c r="E198" s="146">
        <f>IF(ISBLANK('Item List'!E182),0,'Item List'!E182)</f>
        <v>220</v>
      </c>
      <c r="F198" s="146">
        <f t="shared" si="54"/>
        <v>61600</v>
      </c>
      <c r="G198" s="168">
        <v>110</v>
      </c>
      <c r="H198" s="103">
        <f t="shared" si="55"/>
        <v>30800</v>
      </c>
      <c r="I198" s="170">
        <v>160</v>
      </c>
      <c r="J198" s="103">
        <f t="shared" si="56"/>
        <v>44800</v>
      </c>
      <c r="K198" s="170">
        <v>179.5</v>
      </c>
      <c r="L198" s="103">
        <f t="shared" si="57"/>
        <v>50260</v>
      </c>
      <c r="M198" s="170">
        <v>171</v>
      </c>
      <c r="N198" s="103">
        <f t="shared" si="58"/>
        <v>47880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>
        <f t="shared" si="61"/>
        <v>180</v>
      </c>
      <c r="B199" s="295" t="str">
        <f>IF(ISBLANK('Item List'!B183),"",'Item List'!B183)</f>
        <v>WATER MAIN QUALITY STORM SEWER, COMPLETE, 15"</v>
      </c>
      <c r="C199" s="295" t="str">
        <f>IF(ISBLANK('Item List'!C183),"",'Item List'!C183)</f>
        <v>FOOT</v>
      </c>
      <c r="D199" s="296">
        <f>IF(ISBLANK('Item List'!D183),0,'Item List'!D183)</f>
        <v>220</v>
      </c>
      <c r="E199" s="146">
        <f>IF(ISBLANK('Item List'!E183),0,'Item List'!E183)</f>
        <v>225</v>
      </c>
      <c r="F199" s="146">
        <f t="shared" si="54"/>
        <v>49500</v>
      </c>
      <c r="G199" s="168">
        <v>120</v>
      </c>
      <c r="H199" s="103">
        <f t="shared" si="55"/>
        <v>26400</v>
      </c>
      <c r="I199" s="170">
        <v>190</v>
      </c>
      <c r="J199" s="103">
        <f t="shared" si="56"/>
        <v>41800</v>
      </c>
      <c r="K199" s="170">
        <v>203</v>
      </c>
      <c r="L199" s="103">
        <f t="shared" si="57"/>
        <v>44660</v>
      </c>
      <c r="M199" s="170">
        <v>207</v>
      </c>
      <c r="N199" s="103">
        <f t="shared" si="58"/>
        <v>45540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>
        <f t="shared" si="61"/>
        <v>181</v>
      </c>
      <c r="B200" s="295" t="str">
        <f>IF(ISBLANK('Item List'!B184),"",'Item List'!B184)</f>
        <v>WATER MAIN QUALITY STORM SEWER, COMPLETE, 18"</v>
      </c>
      <c r="C200" s="295" t="str">
        <f>IF(ISBLANK('Item List'!C184),"",'Item List'!C184)</f>
        <v>FOOT</v>
      </c>
      <c r="D200" s="296">
        <f>IF(ISBLANK('Item List'!D184),0,'Item List'!D184)</f>
        <v>60</v>
      </c>
      <c r="E200" s="146">
        <f>IF(ISBLANK('Item List'!E184),0,'Item List'!E184)</f>
        <v>250</v>
      </c>
      <c r="F200" s="146">
        <f t="shared" si="54"/>
        <v>15000</v>
      </c>
      <c r="G200" s="168">
        <v>128</v>
      </c>
      <c r="H200" s="103">
        <f t="shared" si="55"/>
        <v>7680</v>
      </c>
      <c r="I200" s="170">
        <v>205</v>
      </c>
      <c r="J200" s="103">
        <f t="shared" si="56"/>
        <v>12300</v>
      </c>
      <c r="K200" s="170">
        <v>263.5</v>
      </c>
      <c r="L200" s="103">
        <f t="shared" si="57"/>
        <v>15810</v>
      </c>
      <c r="M200" s="170">
        <v>225</v>
      </c>
      <c r="N200" s="103">
        <f t="shared" si="58"/>
        <v>13500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>
        <f t="shared" si="61"/>
        <v>182</v>
      </c>
      <c r="B201" s="295" t="str">
        <f>IF(ISBLANK('Item List'!B185),"",'Item List'!B185)</f>
        <v>WATER MAIN QUALITY STORM SEWER, COMPLETE, 24"</v>
      </c>
      <c r="C201" s="295" t="str">
        <f>IF(ISBLANK('Item List'!C185),"",'Item List'!C185)</f>
        <v>FOOT</v>
      </c>
      <c r="D201" s="296">
        <f>IF(ISBLANK('Item List'!D185),0,'Item List'!D185)</f>
        <v>40</v>
      </c>
      <c r="E201" s="146">
        <f>IF(ISBLANK('Item List'!E185),0,'Item List'!E185)</f>
        <v>275</v>
      </c>
      <c r="F201" s="146">
        <f t="shared" si="54"/>
        <v>11000</v>
      </c>
      <c r="G201" s="168">
        <v>160</v>
      </c>
      <c r="H201" s="103">
        <f t="shared" si="55"/>
        <v>6400</v>
      </c>
      <c r="I201" s="170">
        <v>250</v>
      </c>
      <c r="J201" s="103">
        <f t="shared" si="56"/>
        <v>10000</v>
      </c>
      <c r="K201" s="170">
        <v>410</v>
      </c>
      <c r="L201" s="103">
        <f t="shared" si="57"/>
        <v>16400</v>
      </c>
      <c r="M201" s="170">
        <v>282</v>
      </c>
      <c r="N201" s="103">
        <f t="shared" si="58"/>
        <v>11280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>
        <f t="shared" si="61"/>
        <v>183</v>
      </c>
      <c r="B202" s="295" t="str">
        <f>IF(ISBLANK('Item List'!B186),"",'Item List'!B186)</f>
        <v>WATER MAIN QUALITY STORM SEWER, COMPLETE, 30"</v>
      </c>
      <c r="C202" s="295" t="str">
        <f>IF(ISBLANK('Item List'!C186),"",'Item List'!C186)</f>
        <v>FOOT</v>
      </c>
      <c r="D202" s="296">
        <f>IF(ISBLANK('Item List'!D186),0,'Item List'!D186)</f>
        <v>160</v>
      </c>
      <c r="E202" s="146">
        <f>IF(ISBLANK('Item List'!E186),0,'Item List'!E186)</f>
        <v>300</v>
      </c>
      <c r="F202" s="146">
        <f t="shared" si="54"/>
        <v>48000</v>
      </c>
      <c r="G202" s="168">
        <v>210</v>
      </c>
      <c r="H202" s="103">
        <f t="shared" si="55"/>
        <v>33600</v>
      </c>
      <c r="I202" s="170">
        <v>350</v>
      </c>
      <c r="J202" s="103">
        <f t="shared" si="56"/>
        <v>56000</v>
      </c>
      <c r="K202" s="170">
        <v>538.5</v>
      </c>
      <c r="L202" s="103">
        <f t="shared" si="57"/>
        <v>86160</v>
      </c>
      <c r="M202" s="170">
        <v>385</v>
      </c>
      <c r="N202" s="103">
        <f t="shared" si="58"/>
        <v>61600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>
        <f t="shared" si="61"/>
        <v>184</v>
      </c>
      <c r="B203" s="295" t="str">
        <f>IF(ISBLANK('Item List'!B187),"",'Item List'!B187)</f>
        <v>WATER MAIN QUALITY STORM SEWER, COMPLETE, 36"</v>
      </c>
      <c r="C203" s="295" t="str">
        <f>IF(ISBLANK('Item List'!C187),"",'Item List'!C187)</f>
        <v>FOOT</v>
      </c>
      <c r="D203" s="296">
        <f>IF(ISBLANK('Item List'!D187),0,'Item List'!D187)</f>
        <v>20</v>
      </c>
      <c r="E203" s="146">
        <f>IF(ISBLANK('Item List'!E187),0,'Item List'!E187)</f>
        <v>325</v>
      </c>
      <c r="F203" s="146">
        <f t="shared" si="54"/>
        <v>6500</v>
      </c>
      <c r="G203" s="168">
        <v>265</v>
      </c>
      <c r="H203" s="103">
        <f t="shared" si="55"/>
        <v>5300</v>
      </c>
      <c r="I203" s="170">
        <v>430</v>
      </c>
      <c r="J203" s="103">
        <f t="shared" si="56"/>
        <v>8600</v>
      </c>
      <c r="K203" s="170">
        <v>534.5</v>
      </c>
      <c r="L203" s="103">
        <f t="shared" si="57"/>
        <v>10690</v>
      </c>
      <c r="M203" s="170">
        <v>479</v>
      </c>
      <c r="N203" s="103">
        <f t="shared" si="58"/>
        <v>9580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>
        <f t="shared" si="61"/>
        <v>185</v>
      </c>
      <c r="B204" s="295" t="str">
        <f>IF(ISBLANK('Item List'!B188),"",'Item List'!B188)</f>
        <v>STORM SEWER, CLASS B, TYPE 1, 12" RCP</v>
      </c>
      <c r="C204" s="295" t="str">
        <f>IF(ISBLANK('Item List'!C188),"",'Item List'!C188)</f>
        <v>FOOT</v>
      </c>
      <c r="D204" s="296">
        <f>IF(ISBLANK('Item List'!D188),0,'Item List'!D188)</f>
        <v>20</v>
      </c>
      <c r="E204" s="146">
        <f>IF(ISBLANK('Item List'!E188),0,'Item List'!E188)</f>
        <v>65</v>
      </c>
      <c r="F204" s="146">
        <f t="shared" si="54"/>
        <v>1300</v>
      </c>
      <c r="G204" s="168">
        <v>135</v>
      </c>
      <c r="H204" s="103">
        <f t="shared" si="55"/>
        <v>2700</v>
      </c>
      <c r="I204" s="170">
        <v>125</v>
      </c>
      <c r="J204" s="103">
        <f t="shared" si="56"/>
        <v>2500</v>
      </c>
      <c r="K204" s="170">
        <v>92.9</v>
      </c>
      <c r="L204" s="103">
        <f t="shared" si="57"/>
        <v>1858</v>
      </c>
      <c r="M204" s="170">
        <v>112</v>
      </c>
      <c r="N204" s="103">
        <f t="shared" si="58"/>
        <v>2240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>
        <f t="shared" si="61"/>
        <v>186</v>
      </c>
      <c r="B205" s="295" t="str">
        <f>IF(ISBLANK('Item List'!B189),"",'Item List'!B189)</f>
        <v>WATER MAIN QUALITY PVC SANITARY SEWER SERVICE, 4"</v>
      </c>
      <c r="C205" s="295" t="str">
        <f>IF(ISBLANK('Item List'!C189),"",'Item List'!C189)</f>
        <v>FOOT</v>
      </c>
      <c r="D205" s="296">
        <f>IF(ISBLANK('Item List'!D189),0,'Item List'!D189)</f>
        <v>100</v>
      </c>
      <c r="E205" s="146">
        <f>IF(ISBLANK('Item List'!E189),0,'Item List'!E189)</f>
        <v>150</v>
      </c>
      <c r="F205" s="146">
        <f t="shared" si="54"/>
        <v>15000</v>
      </c>
      <c r="G205" s="168">
        <v>115</v>
      </c>
      <c r="H205" s="103">
        <f t="shared" si="55"/>
        <v>11500</v>
      </c>
      <c r="I205" s="170">
        <v>100</v>
      </c>
      <c r="J205" s="103">
        <f t="shared" si="56"/>
        <v>10000</v>
      </c>
      <c r="K205" s="170">
        <v>105</v>
      </c>
      <c r="L205" s="103">
        <f t="shared" si="57"/>
        <v>10500</v>
      </c>
      <c r="M205" s="170">
        <v>98</v>
      </c>
      <c r="N205" s="103">
        <f t="shared" si="58"/>
        <v>9800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>
        <f t="shared" si="61"/>
        <v>187</v>
      </c>
      <c r="B206" s="295" t="str">
        <f>IF(ISBLANK('Item List'!B190),"",'Item List'!B190)</f>
        <v>WATER MAIN QUALITY PVC SANITARY SEWER SERVICE, 6"</v>
      </c>
      <c r="C206" s="295" t="str">
        <f>IF(ISBLANK('Item List'!C190),"",'Item List'!C190)</f>
        <v>FOOT</v>
      </c>
      <c r="D206" s="296">
        <f>IF(ISBLANK('Item List'!D190),0,'Item List'!D190)</f>
        <v>100</v>
      </c>
      <c r="E206" s="146">
        <f>IF(ISBLANK('Item List'!E190),0,'Item List'!E190)</f>
        <v>170</v>
      </c>
      <c r="F206" s="146">
        <f t="shared" si="54"/>
        <v>17000</v>
      </c>
      <c r="G206" s="168">
        <v>120</v>
      </c>
      <c r="H206" s="103">
        <f t="shared" si="55"/>
        <v>12000</v>
      </c>
      <c r="I206" s="170">
        <v>100</v>
      </c>
      <c r="J206" s="103">
        <f t="shared" si="56"/>
        <v>10000</v>
      </c>
      <c r="K206" s="170">
        <v>161</v>
      </c>
      <c r="L206" s="103">
        <f t="shared" si="57"/>
        <v>16100</v>
      </c>
      <c r="M206" s="170">
        <v>102</v>
      </c>
      <c r="N206" s="103">
        <f t="shared" si="58"/>
        <v>10200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>
        <f t="shared" si="61"/>
        <v>188</v>
      </c>
      <c r="B207" s="295" t="str">
        <f>IF(ISBLANK('Item List'!B191),"",'Item List'!B191)</f>
        <v>WATER MAIN QUALITY PVC SANITARY SEWER, COMPLETE, 12"</v>
      </c>
      <c r="C207" s="295" t="str">
        <f>IF(ISBLANK('Item List'!C191),"",'Item List'!C191)</f>
        <v>FOOT</v>
      </c>
      <c r="D207" s="296">
        <f>IF(ISBLANK('Item List'!D191),0,'Item List'!D191)</f>
        <v>100</v>
      </c>
      <c r="E207" s="146">
        <f>IF(ISBLANK('Item List'!E191),0,'Item List'!E191)</f>
        <v>200</v>
      </c>
      <c r="F207" s="146">
        <f t="shared" si="54"/>
        <v>20000</v>
      </c>
      <c r="G207" s="168">
        <v>145</v>
      </c>
      <c r="H207" s="103">
        <f t="shared" si="55"/>
        <v>14500</v>
      </c>
      <c r="I207" s="170">
        <v>150</v>
      </c>
      <c r="J207" s="103">
        <f t="shared" si="56"/>
        <v>15000</v>
      </c>
      <c r="K207" s="170">
        <v>339.5</v>
      </c>
      <c r="L207" s="103">
        <f t="shared" si="57"/>
        <v>33950</v>
      </c>
      <c r="M207" s="170">
        <v>122</v>
      </c>
      <c r="N207" s="103">
        <f t="shared" si="58"/>
        <v>12200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>
        <f t="shared" si="61"/>
        <v>189</v>
      </c>
      <c r="B208" s="295" t="str">
        <f>IF(ISBLANK('Item List'!B192),"",'Item List'!B192)</f>
        <v>ROCK EXCAVATION</v>
      </c>
      <c r="C208" s="295" t="str">
        <f>IF(ISBLANK('Item List'!C192),"",'Item List'!C192)</f>
        <v>CU YD</v>
      </c>
      <c r="D208" s="296">
        <f>IF(ISBLANK('Item List'!D192),0,'Item List'!D192)</f>
        <v>50</v>
      </c>
      <c r="E208" s="146">
        <f>IF(ISBLANK('Item List'!E192),0,'Item List'!E192)</f>
        <v>100</v>
      </c>
      <c r="F208" s="146">
        <f t="shared" si="54"/>
        <v>5000</v>
      </c>
      <c r="G208" s="168">
        <v>125</v>
      </c>
      <c r="H208" s="103">
        <f t="shared" si="55"/>
        <v>6250</v>
      </c>
      <c r="I208" s="170">
        <v>200</v>
      </c>
      <c r="J208" s="103">
        <f t="shared" si="56"/>
        <v>10000</v>
      </c>
      <c r="K208" s="170">
        <v>150</v>
      </c>
      <c r="L208" s="103">
        <f t="shared" si="57"/>
        <v>7500</v>
      </c>
      <c r="M208" s="170">
        <v>122</v>
      </c>
      <c r="N208" s="103">
        <f t="shared" si="58"/>
        <v>6100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>
        <f t="shared" si="61"/>
        <v>190</v>
      </c>
      <c r="B209" s="295" t="str">
        <f>IF(ISBLANK('Item List'!B193),"",'Item List'!B193)</f>
        <v>EXPLORATORY EXCAVATION</v>
      </c>
      <c r="C209" s="295" t="str">
        <f>IF(ISBLANK('Item List'!C193),"",'Item List'!C193)</f>
        <v>CU YD</v>
      </c>
      <c r="D209" s="296">
        <f>IF(ISBLANK('Item List'!D193),0,'Item List'!D193)</f>
        <v>50</v>
      </c>
      <c r="E209" s="146">
        <f>IF(ISBLANK('Item List'!E193),0,'Item List'!E193)</f>
        <v>75</v>
      </c>
      <c r="F209" s="146">
        <f t="shared" si="54"/>
        <v>3750</v>
      </c>
      <c r="G209" s="168">
        <v>65</v>
      </c>
      <c r="H209" s="103">
        <f t="shared" si="55"/>
        <v>3250</v>
      </c>
      <c r="I209" s="170">
        <v>100</v>
      </c>
      <c r="J209" s="103">
        <f t="shared" si="56"/>
        <v>5000</v>
      </c>
      <c r="K209" s="170">
        <v>1</v>
      </c>
      <c r="L209" s="103">
        <f t="shared" si="57"/>
        <v>50</v>
      </c>
      <c r="M209" s="170">
        <v>30</v>
      </c>
      <c r="N209" s="103">
        <f t="shared" si="58"/>
        <v>1500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>
        <f t="shared" si="61"/>
        <v>191</v>
      </c>
      <c r="B210" s="295" t="str">
        <f>IF(ISBLANK('Item List'!B194),"",'Item List'!B194)</f>
        <v>DOMESTIC AND FIRE WATER SERVICE COMBINATION INSIDE BUILDIN, COMPLETE, CASH ALLOWANCE</v>
      </c>
      <c r="C210" s="295" t="str">
        <f>IF(ISBLANK('Item List'!C194),"",'Item List'!C194)</f>
        <v>EACH</v>
      </c>
      <c r="D210" s="296">
        <f>IF(ISBLANK('Item List'!D194),0,'Item List'!D194)</f>
        <v>1</v>
      </c>
      <c r="E210" s="146">
        <f>IF(ISBLANK('Item List'!E194),0,'Item List'!E194)</f>
        <v>50000</v>
      </c>
      <c r="F210" s="146">
        <f t="shared" si="54"/>
        <v>50000</v>
      </c>
      <c r="G210" s="168">
        <v>50000</v>
      </c>
      <c r="H210" s="103">
        <f t="shared" si="55"/>
        <v>50000</v>
      </c>
      <c r="I210" s="170">
        <v>50000</v>
      </c>
      <c r="J210" s="103">
        <f t="shared" si="56"/>
        <v>50000</v>
      </c>
      <c r="K210" s="170">
        <v>22070</v>
      </c>
      <c r="L210" s="103">
        <f t="shared" si="57"/>
        <v>22070</v>
      </c>
      <c r="M210" s="170">
        <v>50000</v>
      </c>
      <c r="N210" s="103">
        <f t="shared" si="58"/>
        <v>50000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>
        <f>IF(SUM(F188:F211)=0,"",SUM(F188:F211)+F186)</f>
        <v>12004551.689999999</v>
      </c>
      <c r="G212" s="110"/>
      <c r="H212" s="104">
        <f>IF(SUM(H188:H211)=0,"",SUM(H188:H211)+H186)</f>
        <v>11697753.329999998</v>
      </c>
      <c r="I212" s="221"/>
      <c r="J212" s="104">
        <f>IF(SUM(J188:J211)=0,"",SUM(J188:J211)+J186)</f>
        <v>14595835.42</v>
      </c>
      <c r="K212" s="110"/>
      <c r="L212" s="104">
        <f>IF(SUM(L188:L211)=0,"",SUM(L188:L211)+L186)</f>
        <v>13999684.350000001</v>
      </c>
      <c r="M212" s="221"/>
      <c r="N212" s="104">
        <v>14537984.970000001</v>
      </c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N-Trak Group</v>
      </c>
      <c r="C213" s="153" t="str">
        <f>IF(NOT(ISNUMBER(A214)),"Bid","Total")</f>
        <v>Bid</v>
      </c>
      <c r="D213" s="154"/>
      <c r="E213" s="155" t="s">
        <v>9</v>
      </c>
      <c r="F213" s="156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>12004551.689999999</v>
      </c>
      <c r="G213" s="109"/>
      <c r="H213" s="105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>11697753.329999998</v>
      </c>
      <c r="I213" s="222"/>
      <c r="J213" s="105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>14595835.42</v>
      </c>
      <c r="K213" s="109"/>
      <c r="L213" s="105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>13999684.350000001</v>
      </c>
      <c r="M213" s="222"/>
      <c r="N213" s="105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>14537984.970000001</v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N-Trak Group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N-Trak Group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N-Trak Group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N-Trak Group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N-Trak Group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M1:N1"/>
    <mergeCell ref="M2:N2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view="pageBreakPreview" topLeftCell="A40" zoomScale="6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AUBURN STREET RECONSTRUCTION - 2026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EARTH EXCAVATION</v>
      </c>
      <c r="C5" s="145" t="str">
        <f>'Tabulation of Bids'!C6</f>
        <v>CU YD</v>
      </c>
      <c r="D5" s="145">
        <f>'Tabulation of Bids'!D6</f>
        <v>429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TOPSOIL FURNISH AND PLACE, 4''</v>
      </c>
      <c r="C6" s="145" t="str">
        <f>'Tabulation of Bids'!C7</f>
        <v>SQ YD</v>
      </c>
      <c r="D6" s="145">
        <f>'Tabulation of Bids'!D7</f>
        <v>9759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INLET AND PIPE PROTECTION</v>
      </c>
      <c r="C7" s="145" t="str">
        <f>'Tabulation of Bids'!C8</f>
        <v>EACH</v>
      </c>
      <c r="D7" s="145">
        <f>'Tabulation of Bids'!D8</f>
        <v>103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AGGREGATE SUBGRADE IMPROVEMENT</v>
      </c>
      <c r="C8" s="145" t="str">
        <f>'Tabulation of Bids'!C9</f>
        <v xml:space="preserve">CU YD  </v>
      </c>
      <c r="D8" s="145">
        <f>'Tabulation of Bids'!D9</f>
        <v>413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AGGREGATE BASE COURSE, TYPE B</v>
      </c>
      <c r="C9" s="145" t="str">
        <f>'Tabulation of Bids'!C10</f>
        <v xml:space="preserve">TON    </v>
      </c>
      <c r="D9" s="145">
        <f>'Tabulation of Bids'!D10</f>
        <v>5042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BITUMINOUS MATERIALS (TACK COAT)</v>
      </c>
      <c r="C10" s="145" t="str">
        <f>'Tabulation of Bids'!C11</f>
        <v xml:space="preserve">POUND  </v>
      </c>
      <c r="D10" s="145">
        <f>'Tabulation of Bids'!D11</f>
        <v>8559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LONGITUDINAL JOINT SEALANT</v>
      </c>
      <c r="C11" s="145" t="str">
        <f>'Tabulation of Bids'!C12</f>
        <v xml:space="preserve">FOOT   </v>
      </c>
      <c r="D11" s="145">
        <f>'Tabulation of Bids'!D12</f>
        <v>3441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PORTLAND CEMENT CONCRETE SURFACE REMOVAL - BUTT JOINT</v>
      </c>
      <c r="C12" s="145" t="str">
        <f>'Tabulation of Bids'!C13</f>
        <v xml:space="preserve">SQ YD  </v>
      </c>
      <c r="D12" s="145">
        <f>'Tabulation of Bids'!D13</f>
        <v>5219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HOT-MIX ASPHALT BINDER COURSE, IL-19.0, N50</v>
      </c>
      <c r="C13" s="145" t="str">
        <f>'Tabulation of Bids'!C14</f>
        <v>TON</v>
      </c>
      <c r="D13" s="145">
        <f>'Tabulation of Bids'!D14</f>
        <v>2910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HOT-MIX ASPHALT SURFACE COURSE, IL-9.5FG, MIX "D", N70</v>
      </c>
      <c r="C14" s="145" t="str">
        <f>'Tabulation of Bids'!C15</f>
        <v>TON</v>
      </c>
      <c r="D14" s="145">
        <f>'Tabulation of Bids'!D15</f>
        <v>5512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BITUMINOUS MATERIALS (PRIME COAT)</v>
      </c>
      <c r="C15" s="145" t="str">
        <f>'Tabulation of Bids'!C16</f>
        <v xml:space="preserve">POUND  </v>
      </c>
      <c r="D15" s="145">
        <f>'Tabulation of Bids'!D16</f>
        <v>8559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PAVEMENT REMOVAL</v>
      </c>
      <c r="C16" s="145" t="str">
        <f>'Tabulation of Bids'!C17</f>
        <v>SQ YD</v>
      </c>
      <c r="D16" s="145">
        <f>'Tabulation of Bids'!D17</f>
        <v>16002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PORTLAND CEMENT CONCRETE DRIVEWAY PAVEMENT,  6 INCH</v>
      </c>
      <c r="C17" s="145" t="str">
        <f>'Tabulation of Bids'!C18</f>
        <v xml:space="preserve">SQ YD  </v>
      </c>
      <c r="D17" s="145">
        <f>'Tabulation of Bids'!D18</f>
        <v>1883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PORTLAND CEMENT CONCRETE DRIVEWAY PAVEMENT,  8 INCH</v>
      </c>
      <c r="C18" s="145" t="str">
        <f>'Tabulation of Bids'!C19</f>
        <v xml:space="preserve">SQ YD  </v>
      </c>
      <c r="D18" s="145">
        <f>'Tabulation of Bids'!D19</f>
        <v>2162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PORTLAND CEMENT CONCRETE SIDEWALK  4 INCH</v>
      </c>
      <c r="C19" s="145" t="str">
        <f>'Tabulation of Bids'!C20</f>
        <v>SQ FT</v>
      </c>
      <c r="D19" s="145">
        <f>'Tabulation of Bids'!D20</f>
        <v>44653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DETECTABLE WARNINGS</v>
      </c>
      <c r="C20" s="145" t="str">
        <f>'Tabulation of Bids'!C21</f>
        <v xml:space="preserve">SQ FT  </v>
      </c>
      <c r="D20" s="145">
        <f>'Tabulation of Bids'!D21</f>
        <v>738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DRIVEWAY PAVEMENT REMOVAL</v>
      </c>
      <c r="C21" s="145" t="str">
        <f>'Tabulation of Bids'!C22</f>
        <v xml:space="preserve">SQ YD  </v>
      </c>
      <c r="D21" s="145">
        <f>'Tabulation of Bids'!D22</f>
        <v>2529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COMBINATION CURB AND GUTTER REMOVAL</v>
      </c>
      <c r="C22" s="145" t="str">
        <f>'Tabulation of Bids'!C23</f>
        <v>FOOT</v>
      </c>
      <c r="D22" s="145">
        <f>'Tabulation of Bids'!D23</f>
        <v>17297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SIDEWALK REMOVAL</v>
      </c>
      <c r="C23" s="145" t="str">
        <f>'Tabulation of Bids'!C24</f>
        <v>SQ FT</v>
      </c>
      <c r="D23" s="145">
        <f>'Tabulation of Bids'!D24</f>
        <v>56642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MEDIAN REMOVAL</v>
      </c>
      <c r="C24" s="145" t="str">
        <f>'Tabulation of Bids'!C25</f>
        <v xml:space="preserve">SQ FT  </v>
      </c>
      <c r="D24" s="145">
        <f>'Tabulation of Bids'!D25</f>
        <v>4214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MEDIAN REMOVAL PARTIAL DEPTH</v>
      </c>
      <c r="C25" s="145" t="str">
        <f>'Tabulation of Bids'!C26</f>
        <v>SQ FT</v>
      </c>
      <c r="D25" s="145">
        <f>'Tabulation of Bids'!D26</f>
        <v>8105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CLASS B PATCHES, TYPE III, 6 INCH</v>
      </c>
      <c r="C26" s="145" t="str">
        <f>'Tabulation of Bids'!C27</f>
        <v>SQ YD</v>
      </c>
      <c r="D26" s="145">
        <f>'Tabulation of Bids'!D27</f>
        <v>752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CLASS B PATCHES, TYPE III, 9 INCH</v>
      </c>
      <c r="C27" s="145" t="str">
        <f>'Tabulation of Bids'!C28</f>
        <v>SQ YD</v>
      </c>
      <c r="D27" s="145">
        <f>'Tabulation of Bids'!D28</f>
        <v>719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CLASS B PATCHES, TYPE III, 10 INCH</v>
      </c>
      <c r="C28" s="145" t="str">
        <f>'Tabulation of Bids'!C29</f>
        <v>SQ YD</v>
      </c>
      <c r="D28" s="145">
        <f>'Tabulation of Bids'!D29</f>
        <v>1113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CLASS B PATCHES, TYPE III, 12 INCH</v>
      </c>
      <c r="C31" s="145" t="str">
        <f>'Tabulation of Bids'!C32</f>
        <v>SQ YD</v>
      </c>
      <c r="D31" s="145">
        <f>'Tabulation of Bids'!D32</f>
        <v>538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COMBINATION CONCRETE CURB AND GUTTER, TYPE M-6.18 (MODIFIED)</v>
      </c>
      <c r="C32" s="145" t="str">
        <f>'Tabulation of Bids'!C33</f>
        <v>FOOT</v>
      </c>
      <c r="D32" s="145">
        <f>'Tabulation of Bids'!D33</f>
        <v>22811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CONCRETE MEDIAN, TYPE SB-6.12</v>
      </c>
      <c r="C33" s="145" t="str">
        <f>'Tabulation of Bids'!C34</f>
        <v xml:space="preserve">SQ FT  </v>
      </c>
      <c r="D33" s="145">
        <f>'Tabulation of Bids'!D34</f>
        <v>2135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CHAIN LINK FENCE,   4'</v>
      </c>
      <c r="C34" s="145" t="str">
        <f>'Tabulation of Bids'!C35</f>
        <v xml:space="preserve">FOOT   </v>
      </c>
      <c r="D34" s="145">
        <f>'Tabulation of Bids'!D35</f>
        <v>86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NON-SPECIAL WASTE DISPOSAL</v>
      </c>
      <c r="C35" s="145" t="str">
        <f>'Tabulation of Bids'!C36</f>
        <v xml:space="preserve">CU YD  </v>
      </c>
      <c r="D35" s="145">
        <f>'Tabulation of Bids'!D36</f>
        <v>1300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SPECIAL WASTE DISPOSAL</v>
      </c>
      <c r="C36" s="145" t="str">
        <f>'Tabulation of Bids'!C37</f>
        <v xml:space="preserve">CU YD  </v>
      </c>
      <c r="D36" s="145">
        <f>'Tabulation of Bids'!D37</f>
        <v>550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SOIL DISPOSAL ANALYSIS</v>
      </c>
      <c r="C37" s="145" t="str">
        <f>'Tabulation of Bids'!C38</f>
        <v xml:space="preserve">EACH   </v>
      </c>
      <c r="D37" s="145">
        <f>'Tabulation of Bids'!D38</f>
        <v>11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REGULATED SUBSTANCES PRE-CONSTRUCTION PLAN</v>
      </c>
      <c r="C38" s="145" t="str">
        <f>'Tabulation of Bids'!C39</f>
        <v xml:space="preserve">L SUM  </v>
      </c>
      <c r="D38" s="145">
        <f>'Tabulation of Bids'!D39</f>
        <v>1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REGULATED SUBSTANCES FINAL CONSTRUCTION REPORT</v>
      </c>
      <c r="C39" s="145" t="str">
        <f>'Tabulation of Bids'!C40</f>
        <v xml:space="preserve">L SUM  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MOBILIZATION</v>
      </c>
      <c r="C40" s="145" t="str">
        <f>'Tabulation of Bids'!C41</f>
        <v xml:space="preserve">L SUM  </v>
      </c>
      <c r="D40" s="145">
        <f>'Tabulation of Bids'!D41</f>
        <v>1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SIGN PANEL - TYPE 1</v>
      </c>
      <c r="C41" s="145" t="str">
        <f>'Tabulation of Bids'!C42</f>
        <v xml:space="preserve">SQ FT  </v>
      </c>
      <c r="D41" s="145">
        <f>'Tabulation of Bids'!D42</f>
        <v>385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SIGN PANEL - TYPE 2</v>
      </c>
      <c r="C42" s="145" t="str">
        <f>'Tabulation of Bids'!C43</f>
        <v xml:space="preserve">SQ FT  </v>
      </c>
      <c r="D42" s="145">
        <f>'Tabulation of Bids'!D43</f>
        <v>555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TELESCOPING STEEL SIGN SUPPORT</v>
      </c>
      <c r="C43" s="145" t="str">
        <f>'Tabulation of Bids'!C44</f>
        <v xml:space="preserve">FOOT   </v>
      </c>
      <c r="D43" s="145">
        <f>'Tabulation of Bids'!D44</f>
        <v>1494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THERMOPLASTIC PAVEMENT MARKING - LETTERS AND SYMBOLS</v>
      </c>
      <c r="C44" s="145" t="str">
        <f>'Tabulation of Bids'!C45</f>
        <v>SQ FT</v>
      </c>
      <c r="D44" s="145">
        <f>'Tabulation of Bids'!D45</f>
        <v>1617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THERMOPLASTIC PAVEMENT MARKING - LINE 4''</v>
      </c>
      <c r="C45" s="145" t="str">
        <f>'Tabulation of Bids'!C46</f>
        <v>FOOT</v>
      </c>
      <c r="D45" s="145">
        <f>'Tabulation of Bids'!D46</f>
        <v>17971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THERMOPLASTIC PAVEMENT MARKING - LINE 6''</v>
      </c>
      <c r="C46" s="145" t="str">
        <f>'Tabulation of Bids'!C47</f>
        <v>FOOT</v>
      </c>
      <c r="D46" s="145">
        <f>'Tabulation of Bids'!D47</f>
        <v>1934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THERMOPLASTIC PAVEMENT MARKING - LINE  8"</v>
      </c>
      <c r="C47" s="145" t="str">
        <f>'Tabulation of Bids'!C48</f>
        <v xml:space="preserve">FOOT   </v>
      </c>
      <c r="D47" s="145">
        <f>'Tabulation of Bids'!D48</f>
        <v>3724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THERMOPLASTIC PAVEMENT MARKING - LINE 12"</v>
      </c>
      <c r="C48" s="145" t="str">
        <f>'Tabulation of Bids'!C49</f>
        <v>FOOT</v>
      </c>
      <c r="D48" s="145">
        <f>'Tabulation of Bids'!D49</f>
        <v>3730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THERMOPLASTIC PAVEMENT MARKING - LINE 24''</v>
      </c>
      <c r="C49" s="145" t="str">
        <f>'Tabulation of Bids'!C50</f>
        <v>FOOT</v>
      </c>
      <c r="D49" s="145">
        <f>'Tabulation of Bids'!D50</f>
        <v>724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DETECTABLE WARNINGS (SPECIAL)</v>
      </c>
      <c r="C50" s="145" t="str">
        <f>'Tabulation of Bids'!C51</f>
        <v xml:space="preserve">SQ FT  </v>
      </c>
      <c r="D50" s="145">
        <f>'Tabulation of Bids'!D51</f>
        <v>921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HOT-MIX ASPHALT SURFACE REMOVAL, 2"</v>
      </c>
      <c r="C51" s="145" t="str">
        <f>'Tabulation of Bids'!C52</f>
        <v>SQ YD</v>
      </c>
      <c r="D51" s="145">
        <f>'Tabulation of Bids'!D52</f>
        <v>13662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HOT-MIX ASPHALT SURFACE REMOVAL, 4"</v>
      </c>
      <c r="C52" s="145" t="str">
        <f>'Tabulation of Bids'!C53</f>
        <v>SQ YD</v>
      </c>
      <c r="D52" s="145">
        <f>'Tabulation of Bids'!D53</f>
        <v>10179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SANITARY MANHOLES TO BE ADJUSTED WITH NEW TYPE 1 FRAME AND GRATE, CLOSED LID</v>
      </c>
      <c r="C53" s="145" t="str">
        <f>'Tabulation of Bids'!C54</f>
        <v>EACH</v>
      </c>
      <c r="D53" s="145">
        <f>'Tabulation of Bids'!D54</f>
        <v>62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CONCRETE ISLAND (SPECIAL)</v>
      </c>
      <c r="C54" s="145" t="str">
        <f>'Tabulation of Bids'!C55</f>
        <v>SQ FT</v>
      </c>
      <c r="D54" s="145">
        <f>'Tabulation of Bids'!D55</f>
        <v>5144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PARKWAY RESTORATION</v>
      </c>
      <c r="C57" s="145" t="str">
        <f>'Tabulation of Bids'!C58</f>
        <v xml:space="preserve">L SUM  </v>
      </c>
      <c r="D57" s="145">
        <f>'Tabulation of Bids'!D58</f>
        <v>1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CONCRETE TRUCK WASHOUT</v>
      </c>
      <c r="C58" s="145" t="str">
        <f>'Tabulation of Bids'!C59</f>
        <v xml:space="preserve">L SUM  </v>
      </c>
      <c r="D58" s="145">
        <f>'Tabulation of Bids'!D59</f>
        <v>1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CONSTRUCTION LAYOUT</v>
      </c>
      <c r="C59" s="145" t="str">
        <f>'Tabulation of Bids'!C60</f>
        <v xml:space="preserve">L SUM  </v>
      </c>
      <c r="D59" s="145">
        <f>'Tabulation of Bids'!D60</f>
        <v>1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WOOD FENCE TO BE REMOVED AND RE-ERECTED</v>
      </c>
      <c r="C60" s="145" t="str">
        <f>'Tabulation of Bids'!C61</f>
        <v>FOOT</v>
      </c>
      <c r="D60" s="145">
        <f>'Tabulation of Bids'!D61</f>
        <v>41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TRAFFIC CONTROL AND PROTECTION, (SPECIAL)</v>
      </c>
      <c r="C61" s="145" t="str">
        <f>'Tabulation of Bids'!C62</f>
        <v xml:space="preserve">L SUM  </v>
      </c>
      <c r="D61" s="145">
        <f>'Tabulation of Bids'!D62</f>
        <v>1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PAVEMENT FABRIC (SPECIAL)</v>
      </c>
      <c r="C62" s="145" t="str">
        <f>'Tabulation of Bids'!C63</f>
        <v>SQ YD</v>
      </c>
      <c r="D62" s="145">
        <f>'Tabulation of Bids'!D63</f>
        <v>37788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TRENCH BACKFILL</v>
      </c>
      <c r="C63" s="145" t="str">
        <f>'Tabulation of Bids'!C64</f>
        <v>CU YD</v>
      </c>
      <c r="D63" s="145">
        <f>'Tabulation of Bids'!D64</f>
        <v>265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STORM SEWERS, CLASS A, TYPE 1  12"</v>
      </c>
      <c r="C64" s="145" t="str">
        <f>'Tabulation of Bids'!C65</f>
        <v>FOOT</v>
      </c>
      <c r="D64" s="145">
        <f>'Tabulation of Bids'!D65</f>
        <v>372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STORM SEWERS, CLASS A, TYPE 1  18"</v>
      </c>
      <c r="C65" s="145" t="str">
        <f>'Tabulation of Bids'!C66</f>
        <v>FOOT</v>
      </c>
      <c r="D65" s="145">
        <f>'Tabulation of Bids'!D66</f>
        <v>34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STORM SEWERS, CLASS A, TYPE 2  12"</v>
      </c>
      <c r="C66" s="145" t="str">
        <f>'Tabulation of Bids'!C67</f>
        <v>FOOT</v>
      </c>
      <c r="D66" s="145">
        <f>'Tabulation of Bids'!D67</f>
        <v>38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STORM SEWERS, CLASS A, TYPE 2  24"</v>
      </c>
      <c r="C67" s="145" t="str">
        <f>'Tabulation of Bids'!C68</f>
        <v>FOOT</v>
      </c>
      <c r="D67" s="145">
        <f>'Tabulation of Bids'!D68</f>
        <v>46</v>
      </c>
      <c r="E67" s="146"/>
      <c r="F67" s="146">
        <f t="shared" si="2"/>
        <v>0</v>
      </c>
    </row>
    <row r="68" spans="1:6" ht="20.25" customHeight="1" x14ac:dyDescent="0.2">
      <c r="A68" s="145">
        <f>'Tabulation of Bids'!A69</f>
        <v>60</v>
      </c>
      <c r="B68" s="160" t="str">
        <f>'Tabulation of Bids'!B69</f>
        <v>STORM SEWERS, CLASS A, TYPE 2  30"</v>
      </c>
      <c r="C68" s="145" t="str">
        <f>'Tabulation of Bids'!C69</f>
        <v>FOOT</v>
      </c>
      <c r="D68" s="145">
        <f>'Tabulation of Bids'!D69</f>
        <v>12</v>
      </c>
      <c r="E68" s="146"/>
      <c r="F68" s="146">
        <f t="shared" si="2"/>
        <v>0</v>
      </c>
    </row>
    <row r="69" spans="1:6" ht="20.25" customHeight="1" x14ac:dyDescent="0.2">
      <c r="A69" s="145">
        <f>'Tabulation of Bids'!A70</f>
        <v>61</v>
      </c>
      <c r="B69" s="160" t="str">
        <f>'Tabulation of Bids'!B70</f>
        <v>STORM SEWER REMOVAL   10"</v>
      </c>
      <c r="C69" s="145" t="str">
        <f>'Tabulation of Bids'!C70</f>
        <v>FOOT</v>
      </c>
      <c r="D69" s="145">
        <f>'Tabulation of Bids'!D70</f>
        <v>19</v>
      </c>
      <c r="E69" s="146"/>
      <c r="F69" s="146">
        <f t="shared" si="2"/>
        <v>0</v>
      </c>
    </row>
    <row r="70" spans="1:6" ht="20.25" customHeight="1" x14ac:dyDescent="0.2">
      <c r="A70" s="145">
        <f>'Tabulation of Bids'!A71</f>
        <v>62</v>
      </c>
      <c r="B70" s="160" t="str">
        <f>'Tabulation of Bids'!B71</f>
        <v>STORM SEWER REMOVAL   12"</v>
      </c>
      <c r="C70" s="145" t="str">
        <f>'Tabulation of Bids'!C71</f>
        <v>FOOT</v>
      </c>
      <c r="D70" s="145">
        <f>'Tabulation of Bids'!D71</f>
        <v>603</v>
      </c>
      <c r="E70" s="146"/>
      <c r="F70" s="146">
        <f t="shared" si="2"/>
        <v>0</v>
      </c>
    </row>
    <row r="71" spans="1:6" ht="20.25" customHeight="1" x14ac:dyDescent="0.2">
      <c r="A71" s="145">
        <f>'Tabulation of Bids'!A72</f>
        <v>63</v>
      </c>
      <c r="B71" s="160" t="str">
        <f>'Tabulation of Bids'!B72</f>
        <v>STORM SEWER REMOVAL   30"</v>
      </c>
      <c r="C71" s="145" t="str">
        <f>'Tabulation of Bids'!C72</f>
        <v>FOOT</v>
      </c>
      <c r="D71" s="145">
        <f>'Tabulation of Bids'!D72</f>
        <v>12</v>
      </c>
      <c r="E71" s="146"/>
      <c r="F71" s="146">
        <f t="shared" si="2"/>
        <v>0</v>
      </c>
    </row>
    <row r="72" spans="1:6" ht="20.25" customHeight="1" x14ac:dyDescent="0.2">
      <c r="A72" s="145">
        <f>'Tabulation of Bids'!A73</f>
        <v>64</v>
      </c>
      <c r="B72" s="160" t="str">
        <f>'Tabulation of Bids'!B73</f>
        <v>MANHOLES TO BE ADJUSTED</v>
      </c>
      <c r="C72" s="145" t="str">
        <f>'Tabulation of Bids'!C73</f>
        <v>EACH</v>
      </c>
      <c r="D72" s="145">
        <f>'Tabulation of Bids'!D73</f>
        <v>52</v>
      </c>
      <c r="E72" s="146"/>
      <c r="F72" s="146">
        <f t="shared" si="2"/>
        <v>0</v>
      </c>
    </row>
    <row r="73" spans="1:6" ht="20.25" customHeight="1" x14ac:dyDescent="0.2">
      <c r="A73" s="145">
        <f>'Tabulation of Bids'!A74</f>
        <v>65</v>
      </c>
      <c r="B73" s="160" t="str">
        <f>'Tabulation of Bids'!B74</f>
        <v>MANHOLES TO BE ADJUSTED WITH NEW TYPE 1 FRAME, CLOSED LID</v>
      </c>
      <c r="C73" s="145" t="str">
        <f>'Tabulation of Bids'!C74</f>
        <v>EACH</v>
      </c>
      <c r="D73" s="145">
        <f>'Tabulation of Bids'!D74</f>
        <v>4</v>
      </c>
      <c r="E73" s="146"/>
      <c r="F73" s="146">
        <f t="shared" si="2"/>
        <v>0</v>
      </c>
    </row>
    <row r="74" spans="1:6" ht="20.25" customHeight="1" x14ac:dyDescent="0.2">
      <c r="A74" s="145">
        <f>'Tabulation of Bids'!A75</f>
        <v>66</v>
      </c>
      <c r="B74" s="160" t="str">
        <f>'Tabulation of Bids'!B75</f>
        <v>MANHOLES TO BE ADJUSTED WITH NEW TYPE 3 FRAME AND GRATE</v>
      </c>
      <c r="C74" s="145" t="str">
        <f>'Tabulation of Bids'!C75</f>
        <v>EACH</v>
      </c>
      <c r="D74" s="145">
        <f>'Tabulation of Bids'!D75</f>
        <v>3</v>
      </c>
      <c r="E74" s="146"/>
      <c r="F74" s="146">
        <f t="shared" si="2"/>
        <v>0</v>
      </c>
    </row>
    <row r="75" spans="1:6" ht="20.25" customHeight="1" x14ac:dyDescent="0.2">
      <c r="A75" s="145">
        <f>'Tabulation of Bids'!A76</f>
        <v>67</v>
      </c>
      <c r="B75" s="160" t="str">
        <f>'Tabulation of Bids'!B76</f>
        <v>INLETS TO BE ADJUSTED</v>
      </c>
      <c r="C75" s="145" t="str">
        <f>'Tabulation of Bids'!C76</f>
        <v>EACH</v>
      </c>
      <c r="D75" s="145">
        <f>'Tabulation of Bids'!D76</f>
        <v>23</v>
      </c>
      <c r="E75" s="146"/>
      <c r="F75" s="146">
        <f t="shared" si="2"/>
        <v>0</v>
      </c>
    </row>
    <row r="76" spans="1:6" ht="20.25" customHeight="1" x14ac:dyDescent="0.2">
      <c r="A76" s="145">
        <f>'Tabulation of Bids'!A77</f>
        <v>68</v>
      </c>
      <c r="B76" s="160" t="str">
        <f>'Tabulation of Bids'!B77</f>
        <v>INLETS TO BE ADJUSTED WITH NEW TYPE 1 FRAME, CLOSED LID</v>
      </c>
      <c r="C76" s="145" t="str">
        <f>'Tabulation of Bids'!C77</f>
        <v>EACH</v>
      </c>
      <c r="D76" s="145">
        <f>'Tabulation of Bids'!D77</f>
        <v>1</v>
      </c>
      <c r="E76" s="146"/>
      <c r="F76" s="146">
        <f t="shared" si="2"/>
        <v>0</v>
      </c>
    </row>
    <row r="77" spans="1:6" ht="20.25" customHeight="1" x14ac:dyDescent="0.2">
      <c r="A77" s="145">
        <f>'Tabulation of Bids'!A78</f>
        <v>69</v>
      </c>
      <c r="B77" s="160" t="str">
        <f>'Tabulation of Bids'!B78</f>
        <v>INLETS TO BE ADJUSTED WITH NEW TYPE 3 FRAME AND GRATE</v>
      </c>
      <c r="C77" s="145" t="str">
        <f>'Tabulation of Bids'!C78</f>
        <v>EACH</v>
      </c>
      <c r="D77" s="145">
        <f>'Tabulation of Bids'!D78</f>
        <v>2</v>
      </c>
      <c r="E77" s="146"/>
      <c r="F77" s="146">
        <f t="shared" si="2"/>
        <v>0</v>
      </c>
    </row>
    <row r="78" spans="1:6" ht="20.25" customHeight="1" x14ac:dyDescent="0.2">
      <c r="A78" s="145">
        <f>'Tabulation of Bids'!A79</f>
        <v>70</v>
      </c>
      <c r="B78" s="160" t="str">
        <f>'Tabulation of Bids'!B79</f>
        <v>REMOVING MANHOLES</v>
      </c>
      <c r="C78" s="145" t="str">
        <f>'Tabulation of Bids'!C79</f>
        <v>EACH</v>
      </c>
      <c r="D78" s="145">
        <f>'Tabulation of Bids'!D79</f>
        <v>5</v>
      </c>
      <c r="E78" s="146"/>
      <c r="F78" s="146">
        <f t="shared" si="2"/>
        <v>0</v>
      </c>
    </row>
    <row r="79" spans="1:6" ht="20.25" customHeight="1" x14ac:dyDescent="0.2">
      <c r="A79" s="145">
        <f>'Tabulation of Bids'!A80</f>
        <v>71</v>
      </c>
      <c r="B79" s="160" t="str">
        <f>'Tabulation of Bids'!B80</f>
        <v>REMOVING  INLETS</v>
      </c>
      <c r="C79" s="145" t="str">
        <f>'Tabulation of Bids'!C80</f>
        <v>EACH</v>
      </c>
      <c r="D79" s="145">
        <f>'Tabulation of Bids'!D80</f>
        <v>54</v>
      </c>
      <c r="E79" s="146"/>
      <c r="F79" s="146">
        <f t="shared" si="2"/>
        <v>0</v>
      </c>
    </row>
    <row r="80" spans="1:6" ht="20.25" customHeight="1" thickBot="1" x14ac:dyDescent="0.25">
      <c r="A80" s="200">
        <f>'Tabulation of Bids'!A81</f>
        <v>72</v>
      </c>
      <c r="B80" s="201" t="str">
        <f>'Tabulation of Bids'!B81</f>
        <v>INLET TYPE 700</v>
      </c>
      <c r="C80" s="200" t="str">
        <f>'Tabulation of Bids'!C81</f>
        <v>EACH</v>
      </c>
      <c r="D80" s="200">
        <f>'Tabulation of Bids'!D81</f>
        <v>43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Sub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Total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>
        <f>'Tabulation of Bids'!A84</f>
        <v>73</v>
      </c>
      <c r="B83" s="204" t="str">
        <f>'Tabulation of Bids'!B84</f>
        <v>MANHOLES, TYPE A, 4'-DIAMETER, TYPE 3 FRAME AND GRATE</v>
      </c>
      <c r="C83" s="145" t="str">
        <f>'Tabulation of Bids'!C84</f>
        <v>EACH</v>
      </c>
      <c r="D83" s="203">
        <f>'Tabulation of Bids'!D84</f>
        <v>6</v>
      </c>
      <c r="E83" s="205"/>
      <c r="F83" s="205">
        <f t="shared" si="2"/>
        <v>0</v>
      </c>
    </row>
    <row r="84" spans="1:6" ht="20.25" customHeight="1" x14ac:dyDescent="0.2">
      <c r="A84" s="145">
        <f>'Tabulation of Bids'!A85</f>
        <v>74</v>
      </c>
      <c r="B84" s="160" t="str">
        <f>'Tabulation of Bids'!B85</f>
        <v>MANHOLES, TYPE A, 6'-DIAMETER, TYPE 3 FRAME AND GRATE</v>
      </c>
      <c r="C84" s="145" t="str">
        <f>'Tabulation of Bids'!C85</f>
        <v>EACH</v>
      </c>
      <c r="D84" s="145">
        <f>'Tabulation of Bids'!D85</f>
        <v>8</v>
      </c>
      <c r="E84" s="146"/>
      <c r="F84" s="146">
        <f t="shared" si="2"/>
        <v>0</v>
      </c>
    </row>
    <row r="85" spans="1:6" ht="20.25" customHeight="1" x14ac:dyDescent="0.2">
      <c r="A85" s="145">
        <f>'Tabulation of Bids'!A86</f>
        <v>75</v>
      </c>
      <c r="B85" s="160" t="str">
        <f>'Tabulation of Bids'!B86</f>
        <v>MANHOLES, TYPE A, 7'-DIAMETER, TYPE 3 FRAME AND GRATE</v>
      </c>
      <c r="C85" s="145" t="str">
        <f>'Tabulation of Bids'!C86</f>
        <v>EACH</v>
      </c>
      <c r="D85" s="145">
        <f>'Tabulation of Bids'!D86</f>
        <v>1</v>
      </c>
      <c r="E85" s="146"/>
      <c r="F85" s="146">
        <f t="shared" ref="F85:F106" si="3">+D85*E85</f>
        <v>0</v>
      </c>
    </row>
    <row r="86" spans="1:6" ht="20.25" customHeight="1" x14ac:dyDescent="0.2">
      <c r="A86" s="145">
        <f>'Tabulation of Bids'!A87</f>
        <v>76</v>
      </c>
      <c r="B86" s="160" t="str">
        <f>'Tabulation of Bids'!B87</f>
        <v>MANHOLES, TYPE A, 8'-DIAMETER, TYPE 3 FRAME AND GRATE</v>
      </c>
      <c r="C86" s="145" t="str">
        <f>'Tabulation of Bids'!C87</f>
        <v>EACH</v>
      </c>
      <c r="D86" s="145">
        <f>'Tabulation of Bids'!D87</f>
        <v>3</v>
      </c>
      <c r="E86" s="146"/>
      <c r="F86" s="146">
        <f t="shared" si="3"/>
        <v>0</v>
      </c>
    </row>
    <row r="87" spans="1:6" ht="20.25" customHeight="1" x14ac:dyDescent="0.2">
      <c r="A87" s="145">
        <f>'Tabulation of Bids'!A88</f>
        <v>77</v>
      </c>
      <c r="B87" s="160" t="str">
        <f>'Tabulation of Bids'!B88</f>
        <v>PORTLAND CEMENT CONCRETE BASE COURSE  12 3/4"</v>
      </c>
      <c r="C87" s="145" t="str">
        <f>'Tabulation of Bids'!C88</f>
        <v>SQ YD</v>
      </c>
      <c r="D87" s="145">
        <f>'Tabulation of Bids'!D88</f>
        <v>366</v>
      </c>
      <c r="E87" s="146"/>
      <c r="F87" s="146">
        <f t="shared" si="3"/>
        <v>0</v>
      </c>
    </row>
    <row r="88" spans="1:6" ht="20.25" customHeight="1" x14ac:dyDescent="0.2">
      <c r="A88" s="145">
        <f>'Tabulation of Bids'!A89</f>
        <v>78</v>
      </c>
      <c r="B88" s="160" t="str">
        <f>'Tabulation of Bids'!B89</f>
        <v>PORTLAND CEMENT CONCRETE PAVEMENT  10"</v>
      </c>
      <c r="C88" s="145" t="str">
        <f>'Tabulation of Bids'!C89</f>
        <v>SQ YD</v>
      </c>
      <c r="D88" s="145">
        <f>'Tabulation of Bids'!D89</f>
        <v>274</v>
      </c>
      <c r="E88" s="146"/>
      <c r="F88" s="146">
        <f t="shared" si="3"/>
        <v>0</v>
      </c>
    </row>
    <row r="89" spans="1:6" ht="20.25" customHeight="1" x14ac:dyDescent="0.2">
      <c r="A89" s="145">
        <f>'Tabulation of Bids'!A90</f>
        <v>79</v>
      </c>
      <c r="B89" s="160" t="str">
        <f>'Tabulation of Bids'!B90</f>
        <v>STORM SEWER (WATER MAIN REQUIREMENTS)  12 INCH</v>
      </c>
      <c r="C89" s="145" t="str">
        <f>'Tabulation of Bids'!C90</f>
        <v>FOOT</v>
      </c>
      <c r="D89" s="145">
        <f>'Tabulation of Bids'!D90</f>
        <v>30</v>
      </c>
      <c r="E89" s="146"/>
      <c r="F89" s="146">
        <f t="shared" si="3"/>
        <v>0</v>
      </c>
    </row>
    <row r="90" spans="1:6" ht="20.25" customHeight="1" x14ac:dyDescent="0.2">
      <c r="A90" s="145">
        <f>'Tabulation of Bids'!A91</f>
        <v>80</v>
      </c>
      <c r="B90" s="160" t="str">
        <f>'Tabulation of Bids'!B91</f>
        <v>DRAINAGE STRUCTURE RECONSTRUCTION (SPECIAL)</v>
      </c>
      <c r="C90" s="145" t="str">
        <f>'Tabulation of Bids'!C91</f>
        <v>EACH</v>
      </c>
      <c r="D90" s="145">
        <f>'Tabulation of Bids'!D91</f>
        <v>10</v>
      </c>
      <c r="E90" s="146"/>
      <c r="F90" s="146">
        <f t="shared" si="3"/>
        <v>0</v>
      </c>
    </row>
    <row r="91" spans="1:6" ht="20.25" customHeight="1" x14ac:dyDescent="0.2">
      <c r="A91" s="145">
        <f>'Tabulation of Bids'!A92</f>
        <v>81</v>
      </c>
      <c r="B91" s="160" t="str">
        <f>'Tabulation of Bids'!B92</f>
        <v>UNDERGROUND CONDUIT, COILABLE NONMETALLIC CONDUIT, 2"</v>
      </c>
      <c r="C91" s="145" t="str">
        <f>'Tabulation of Bids'!C92</f>
        <v>FOOT</v>
      </c>
      <c r="D91" s="145">
        <f>'Tabulation of Bids'!D92</f>
        <v>235</v>
      </c>
      <c r="E91" s="146"/>
      <c r="F91" s="146">
        <f t="shared" si="3"/>
        <v>0</v>
      </c>
    </row>
    <row r="92" spans="1:6" ht="20.25" customHeight="1" x14ac:dyDescent="0.2">
      <c r="A92" s="145">
        <f>'Tabulation of Bids'!A93</f>
        <v>82</v>
      </c>
      <c r="B92" s="160" t="str">
        <f>'Tabulation of Bids'!B93</f>
        <v>UNDERGROUND CONDUIT, COILABLE NONMETALLIC CONDUIT, 2.5"</v>
      </c>
      <c r="C92" s="145" t="str">
        <f>'Tabulation of Bids'!C93</f>
        <v>FOOT</v>
      </c>
      <c r="D92" s="145">
        <f>'Tabulation of Bids'!D93</f>
        <v>230</v>
      </c>
      <c r="E92" s="146"/>
      <c r="F92" s="146">
        <f t="shared" si="3"/>
        <v>0</v>
      </c>
    </row>
    <row r="93" spans="1:6" ht="20.25" customHeight="1" x14ac:dyDescent="0.2">
      <c r="A93" s="145">
        <f>'Tabulation of Bids'!A94</f>
        <v>83</v>
      </c>
      <c r="B93" s="160" t="str">
        <f>'Tabulation of Bids'!B94</f>
        <v>UNDERGROUND CONDUIT, COILABLE NONMETALLIC CONDUIT, 3"</v>
      </c>
      <c r="C93" s="145" t="str">
        <f>'Tabulation of Bids'!C94</f>
        <v>FOOT</v>
      </c>
      <c r="D93" s="145">
        <f>'Tabulation of Bids'!D94</f>
        <v>160</v>
      </c>
      <c r="E93" s="146"/>
      <c r="F93" s="146">
        <f t="shared" si="3"/>
        <v>0</v>
      </c>
    </row>
    <row r="94" spans="1:6" ht="20.25" customHeight="1" x14ac:dyDescent="0.2">
      <c r="A94" s="145">
        <f>'Tabulation of Bids'!A95</f>
        <v>84</v>
      </c>
      <c r="B94" s="160" t="str">
        <f>'Tabulation of Bids'!B95</f>
        <v>UNDERGROUND CONDUIT, COILABLE NONMETALLIC CONDUIT, 3.5"</v>
      </c>
      <c r="C94" s="145" t="str">
        <f>'Tabulation of Bids'!C95</f>
        <v>FOOT</v>
      </c>
      <c r="D94" s="145">
        <f>'Tabulation of Bids'!D95</f>
        <v>35</v>
      </c>
      <c r="E94" s="146"/>
      <c r="F94" s="146">
        <f t="shared" si="3"/>
        <v>0</v>
      </c>
    </row>
    <row r="95" spans="1:6" ht="20.25" customHeight="1" x14ac:dyDescent="0.2">
      <c r="A95" s="145">
        <f>'Tabulation of Bids'!A96</f>
        <v>85</v>
      </c>
      <c r="B95" s="160" t="str">
        <f>'Tabulation of Bids'!B96</f>
        <v>UNDERGROUND CONDUIT, COILABLE NONMETALLIC CONDUIT, 4"</v>
      </c>
      <c r="C95" s="145" t="str">
        <f>'Tabulation of Bids'!C96</f>
        <v>FOOT</v>
      </c>
      <c r="D95" s="145">
        <f>'Tabulation of Bids'!D96</f>
        <v>320</v>
      </c>
      <c r="E95" s="146"/>
      <c r="F95" s="146">
        <f t="shared" si="3"/>
        <v>0</v>
      </c>
    </row>
    <row r="96" spans="1:6" ht="20.25" customHeight="1" x14ac:dyDescent="0.2">
      <c r="A96" s="145">
        <f>'Tabulation of Bids'!A97</f>
        <v>86</v>
      </c>
      <c r="B96" s="160" t="str">
        <f>'Tabulation of Bids'!B97</f>
        <v>UNDERGROUND CONDUIT, COILABLE NONMETALLIC CONDUIT, 5"</v>
      </c>
      <c r="C96" s="145" t="str">
        <f>'Tabulation of Bids'!C97</f>
        <v>FOOT</v>
      </c>
      <c r="D96" s="145">
        <f>'Tabulation of Bids'!D97</f>
        <v>185</v>
      </c>
      <c r="E96" s="146"/>
      <c r="F96" s="146">
        <f t="shared" si="3"/>
        <v>0</v>
      </c>
    </row>
    <row r="97" spans="1:6" ht="20.25" customHeight="1" x14ac:dyDescent="0.2">
      <c r="A97" s="145">
        <f>'Tabulation of Bids'!A98</f>
        <v>87</v>
      </c>
      <c r="B97" s="160" t="str">
        <f>'Tabulation of Bids'!B98</f>
        <v xml:space="preserve">HANDHOLE </v>
      </c>
      <c r="C97" s="145" t="str">
        <f>'Tabulation of Bids'!C98</f>
        <v>EACH</v>
      </c>
      <c r="D97" s="145">
        <f>'Tabulation of Bids'!D98</f>
        <v>18</v>
      </c>
      <c r="E97" s="146"/>
      <c r="F97" s="146">
        <f t="shared" si="3"/>
        <v>0</v>
      </c>
    </row>
    <row r="98" spans="1:6" ht="20.25" customHeight="1" x14ac:dyDescent="0.2">
      <c r="A98" s="145">
        <f>'Tabulation of Bids'!A99</f>
        <v>88</v>
      </c>
      <c r="B98" s="160" t="str">
        <f>'Tabulation of Bids'!B99</f>
        <v>DOUBLE HANDHOLE</v>
      </c>
      <c r="C98" s="145" t="str">
        <f>'Tabulation of Bids'!C99</f>
        <v>EACH</v>
      </c>
      <c r="D98" s="145">
        <f>'Tabulation of Bids'!D99</f>
        <v>2</v>
      </c>
      <c r="E98" s="146"/>
      <c r="F98" s="146">
        <f t="shared" si="3"/>
        <v>0</v>
      </c>
    </row>
    <row r="99" spans="1:6" ht="20.25" customHeight="1" x14ac:dyDescent="0.2">
      <c r="A99" s="145">
        <f>'Tabulation of Bids'!A100</f>
        <v>89</v>
      </c>
      <c r="B99" s="160" t="str">
        <f>'Tabulation of Bids'!B100</f>
        <v>ELECTRIC CABLE IN CONDUIT, 600V (XLP-TYPE USE) 3-1/C NO. 10</v>
      </c>
      <c r="C99" s="145" t="str">
        <f>'Tabulation of Bids'!C100</f>
        <v>FOOT</v>
      </c>
      <c r="D99" s="145">
        <f>'Tabulation of Bids'!D100</f>
        <v>1090</v>
      </c>
      <c r="E99" s="146"/>
      <c r="F99" s="146">
        <f t="shared" si="3"/>
        <v>0</v>
      </c>
    </row>
    <row r="100" spans="1:6" ht="20.25" customHeight="1" x14ac:dyDescent="0.2">
      <c r="A100" s="145">
        <f>'Tabulation of Bids'!A101</f>
        <v>90</v>
      </c>
      <c r="B100" s="160" t="str">
        <f>'Tabulation of Bids'!B101</f>
        <v>FULL-ACTUATED CONTROLLER, STANDARD SEQUENCE IV, 8 PHASES, IN TYPE IV CABINET</v>
      </c>
      <c r="C100" s="145" t="str">
        <f>'Tabulation of Bids'!C101</f>
        <v>EACH</v>
      </c>
      <c r="D100" s="145">
        <f>'Tabulation of Bids'!D101</f>
        <v>1</v>
      </c>
      <c r="E100" s="146"/>
      <c r="F100" s="146">
        <f t="shared" si="3"/>
        <v>0</v>
      </c>
    </row>
    <row r="101" spans="1:6" ht="20.25" customHeight="1" x14ac:dyDescent="0.2">
      <c r="A101" s="145">
        <f>'Tabulation of Bids'!A102</f>
        <v>91</v>
      </c>
      <c r="B101" s="160" t="str">
        <f>'Tabulation of Bids'!B102</f>
        <v>ELECTRIC CABLE IN CONDUIT, SIGNAL NO. 14  2C</v>
      </c>
      <c r="C101" s="145" t="str">
        <f>'Tabulation of Bids'!C102</f>
        <v>FOOT</v>
      </c>
      <c r="D101" s="145">
        <f>'Tabulation of Bids'!D102</f>
        <v>2445</v>
      </c>
      <c r="E101" s="146"/>
      <c r="F101" s="146">
        <f t="shared" si="3"/>
        <v>0</v>
      </c>
    </row>
    <row r="102" spans="1:6" ht="20.25" customHeight="1" x14ac:dyDescent="0.2">
      <c r="A102" s="145">
        <f>'Tabulation of Bids'!A103</f>
        <v>92</v>
      </c>
      <c r="B102" s="160" t="str">
        <f>'Tabulation of Bids'!B103</f>
        <v>ELECTRIC CABLE IN CONDUIT, SIGNAL NO. 14  3C</v>
      </c>
      <c r="C102" s="145" t="str">
        <f>'Tabulation of Bids'!C103</f>
        <v>FOOT</v>
      </c>
      <c r="D102" s="145">
        <f>'Tabulation of Bids'!D103</f>
        <v>3070</v>
      </c>
      <c r="E102" s="146"/>
      <c r="F102" s="146">
        <f t="shared" si="3"/>
        <v>0</v>
      </c>
    </row>
    <row r="103" spans="1:6" ht="20.25" customHeight="1" x14ac:dyDescent="0.2">
      <c r="A103" s="145">
        <f>'Tabulation of Bids'!A104</f>
        <v>93</v>
      </c>
      <c r="B103" s="160" t="str">
        <f>'Tabulation of Bids'!B104</f>
        <v>ELECTRIC CABLE IN CONDUIT, SIGNAL NO. 14  5C</v>
      </c>
      <c r="C103" s="145" t="str">
        <f>'Tabulation of Bids'!C104</f>
        <v>FOOT</v>
      </c>
      <c r="D103" s="145">
        <f>'Tabulation of Bids'!D104</f>
        <v>2595</v>
      </c>
      <c r="E103" s="146"/>
      <c r="F103" s="146">
        <f t="shared" si="3"/>
        <v>0</v>
      </c>
    </row>
    <row r="104" spans="1:6" ht="20.25" customHeight="1" x14ac:dyDescent="0.2">
      <c r="A104" s="145">
        <f>'Tabulation of Bids'!A105</f>
        <v>94</v>
      </c>
      <c r="B104" s="160" t="str">
        <f>'Tabulation of Bids'!B105</f>
        <v>ELECTRIC CABLE IN CONDUIT, SIGNAL NO. 14  7C</v>
      </c>
      <c r="C104" s="145" t="str">
        <f>'Tabulation of Bids'!C105</f>
        <v>FOOT</v>
      </c>
      <c r="D104" s="145">
        <f>'Tabulation of Bids'!D105</f>
        <v>2845</v>
      </c>
      <c r="E104" s="146"/>
      <c r="F104" s="146">
        <f t="shared" si="3"/>
        <v>0</v>
      </c>
    </row>
    <row r="105" spans="1:6" ht="20.25" customHeight="1" x14ac:dyDescent="0.2">
      <c r="A105" s="145">
        <f>'Tabulation of Bids'!A106</f>
        <v>95</v>
      </c>
      <c r="B105" s="160" t="str">
        <f>'Tabulation of Bids'!B106</f>
        <v>ELECTRIC CABLE IN CONDUIT, EQUIPMENT GROUNDING CONDUCTOR, NO. 6  1C</v>
      </c>
      <c r="C105" s="145" t="str">
        <f>'Tabulation of Bids'!C106</f>
        <v>FOOT</v>
      </c>
      <c r="D105" s="145">
        <f>'Tabulation of Bids'!D106</f>
        <v>1560</v>
      </c>
      <c r="E105" s="146"/>
      <c r="F105" s="146">
        <f t="shared" si="3"/>
        <v>0</v>
      </c>
    </row>
    <row r="106" spans="1:6" ht="20.25" customHeight="1" thickBot="1" x14ac:dyDescent="0.25">
      <c r="A106" s="145">
        <f>'Tabulation of Bids'!A107</f>
        <v>96</v>
      </c>
      <c r="B106" s="160" t="str">
        <f>'Tabulation of Bids'!B107</f>
        <v>TRAFFIC SIGNAL POST, 10 FT.</v>
      </c>
      <c r="C106" s="145" t="str">
        <f>'Tabulation of Bids'!C107</f>
        <v>EACH</v>
      </c>
      <c r="D106" s="145">
        <f>'Tabulation of Bids'!D107</f>
        <v>8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Sub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Total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>
        <f>'Tabulation of Bids'!A110</f>
        <v>97</v>
      </c>
      <c r="B109" s="204" t="str">
        <f>'Tabulation of Bids'!B110</f>
        <v>TRAFFIC SIGNAL POST, 16 FT.</v>
      </c>
      <c r="C109" s="145" t="str">
        <f>'Tabulation of Bids'!C110</f>
        <v>EACH</v>
      </c>
      <c r="D109" s="203">
        <f>'Tabulation of Bids'!D110</f>
        <v>15</v>
      </c>
      <c r="E109" s="205"/>
      <c r="F109" s="205">
        <f t="shared" ref="F109:F132" si="4">+D109*E109</f>
        <v>0</v>
      </c>
    </row>
    <row r="110" spans="1:6" ht="20.25" customHeight="1" x14ac:dyDescent="0.2">
      <c r="A110" s="145">
        <f>'Tabulation of Bids'!A111</f>
        <v>98</v>
      </c>
      <c r="B110" s="160" t="str">
        <f>'Tabulation of Bids'!B111</f>
        <v>PEDESTRIAN PUSH-BUTTON POST, TYPE I</v>
      </c>
      <c r="C110" s="145" t="str">
        <f>'Tabulation of Bids'!C111</f>
        <v>EACH</v>
      </c>
      <c r="D110" s="145">
        <f>'Tabulation of Bids'!D111</f>
        <v>9</v>
      </c>
      <c r="E110" s="146"/>
      <c r="F110" s="146">
        <f t="shared" si="4"/>
        <v>0</v>
      </c>
    </row>
    <row r="111" spans="1:6" ht="20.25" customHeight="1" x14ac:dyDescent="0.2">
      <c r="A111" s="145">
        <f>'Tabulation of Bids'!A112</f>
        <v>99</v>
      </c>
      <c r="B111" s="160" t="str">
        <f>'Tabulation of Bids'!B112</f>
        <v>STEEL MAST ARM ASSEMBLY AND POLE, 24 FT.</v>
      </c>
      <c r="C111" s="145" t="str">
        <f>'Tabulation of Bids'!C112</f>
        <v>EACH</v>
      </c>
      <c r="D111" s="145">
        <f>'Tabulation of Bids'!D112</f>
        <v>1</v>
      </c>
      <c r="E111" s="146"/>
      <c r="F111" s="146">
        <f t="shared" si="4"/>
        <v>0</v>
      </c>
    </row>
    <row r="112" spans="1:6" ht="20.25" customHeight="1" x14ac:dyDescent="0.2">
      <c r="A112" s="145">
        <f>'Tabulation of Bids'!A113</f>
        <v>100</v>
      </c>
      <c r="B112" s="160" t="str">
        <f>'Tabulation of Bids'!B113</f>
        <v>STEEL MAST ARM ASSEMBLY AND POLE, 36 FT.</v>
      </c>
      <c r="C112" s="145" t="str">
        <f>'Tabulation of Bids'!C113</f>
        <v>EACH</v>
      </c>
      <c r="D112" s="145">
        <f>'Tabulation of Bids'!D113</f>
        <v>1</v>
      </c>
      <c r="E112" s="146"/>
      <c r="F112" s="146">
        <f t="shared" si="4"/>
        <v>0</v>
      </c>
    </row>
    <row r="113" spans="1:6" ht="20.25" customHeight="1" x14ac:dyDescent="0.2">
      <c r="A113" s="145">
        <f>'Tabulation of Bids'!A114</f>
        <v>101</v>
      </c>
      <c r="B113" s="160" t="str">
        <f>'Tabulation of Bids'!B114</f>
        <v>STEEL MAST ARM ASSEMBLY AND POLE, 38 FT.</v>
      </c>
      <c r="C113" s="145" t="str">
        <f>'Tabulation of Bids'!C114</f>
        <v>EACH</v>
      </c>
      <c r="D113" s="145">
        <f>'Tabulation of Bids'!D114</f>
        <v>1</v>
      </c>
      <c r="E113" s="146"/>
      <c r="F113" s="146">
        <f t="shared" si="4"/>
        <v>0</v>
      </c>
    </row>
    <row r="114" spans="1:6" ht="20.25" customHeight="1" x14ac:dyDescent="0.2">
      <c r="A114" s="145">
        <f>'Tabulation of Bids'!A115</f>
        <v>102</v>
      </c>
      <c r="B114" s="160" t="str">
        <f>'Tabulation of Bids'!B115</f>
        <v>STEEL MAST ARM ASSEMBLY AND POLE, 40 FT.</v>
      </c>
      <c r="C114" s="145" t="str">
        <f>'Tabulation of Bids'!C115</f>
        <v>EACH</v>
      </c>
      <c r="D114" s="145">
        <f>'Tabulation of Bids'!D115</f>
        <v>1</v>
      </c>
      <c r="E114" s="146"/>
      <c r="F114" s="146">
        <f t="shared" si="4"/>
        <v>0</v>
      </c>
    </row>
    <row r="115" spans="1:6" ht="20.25" customHeight="1" x14ac:dyDescent="0.2">
      <c r="A115" s="145">
        <f>'Tabulation of Bids'!A116</f>
        <v>103</v>
      </c>
      <c r="B115" s="160" t="str">
        <f>'Tabulation of Bids'!B116</f>
        <v>STEEL COMBINATION MAST ARM ASSEMBLY AND POLE, 30 FT.</v>
      </c>
      <c r="C115" s="145" t="str">
        <f>'Tabulation of Bids'!C116</f>
        <v>EACH</v>
      </c>
      <c r="D115" s="145">
        <f>'Tabulation of Bids'!D116</f>
        <v>1</v>
      </c>
      <c r="E115" s="146"/>
      <c r="F115" s="146">
        <f t="shared" si="4"/>
        <v>0</v>
      </c>
    </row>
    <row r="116" spans="1:6" ht="20.25" customHeight="1" x14ac:dyDescent="0.2">
      <c r="A116" s="145">
        <f>'Tabulation of Bids'!A117</f>
        <v>104</v>
      </c>
      <c r="B116" s="160" t="str">
        <f>'Tabulation of Bids'!B117</f>
        <v>STEEL COMBINATION MAST ARM ASSEMBLY AND POLE, 38 FT.</v>
      </c>
      <c r="C116" s="145" t="str">
        <f>'Tabulation of Bids'!C117</f>
        <v>EACH</v>
      </c>
      <c r="D116" s="145">
        <f>'Tabulation of Bids'!D117</f>
        <v>2</v>
      </c>
      <c r="E116" s="146"/>
      <c r="F116" s="146">
        <f t="shared" si="4"/>
        <v>0</v>
      </c>
    </row>
    <row r="117" spans="1:6" ht="20.25" customHeight="1" x14ac:dyDescent="0.2">
      <c r="A117" s="145">
        <f>'Tabulation of Bids'!A118</f>
        <v>105</v>
      </c>
      <c r="B117" s="160" t="str">
        <f>'Tabulation of Bids'!B118</f>
        <v>STEEL COMBINATION MAST ARM ASSEMBLY AND POLE, 48 FT.</v>
      </c>
      <c r="C117" s="145" t="str">
        <f>'Tabulation of Bids'!C118</f>
        <v>EACH</v>
      </c>
      <c r="D117" s="145">
        <f>'Tabulation of Bids'!D118</f>
        <v>1</v>
      </c>
      <c r="E117" s="146"/>
      <c r="F117" s="146">
        <f t="shared" si="4"/>
        <v>0</v>
      </c>
    </row>
    <row r="118" spans="1:6" ht="20.25" customHeight="1" x14ac:dyDescent="0.2">
      <c r="A118" s="145">
        <f>'Tabulation of Bids'!A119</f>
        <v>106</v>
      </c>
      <c r="B118" s="160" t="str">
        <f>'Tabulation of Bids'!B119</f>
        <v>CONCRETE FOUNDATION, TYPE A</v>
      </c>
      <c r="C118" s="145" t="str">
        <f>'Tabulation of Bids'!C119</f>
        <v>FOOT</v>
      </c>
      <c r="D118" s="145">
        <f>'Tabulation of Bids'!D119</f>
        <v>69</v>
      </c>
      <c r="E118" s="146"/>
      <c r="F118" s="146">
        <f t="shared" si="4"/>
        <v>0</v>
      </c>
    </row>
    <row r="119" spans="1:6" ht="20.25" customHeight="1" x14ac:dyDescent="0.2">
      <c r="A119" s="145">
        <f>'Tabulation of Bids'!A120</f>
        <v>107</v>
      </c>
      <c r="B119" s="160" t="str">
        <f>'Tabulation of Bids'!B120</f>
        <v>CONCRETE FOUNDATION, TYPE D</v>
      </c>
      <c r="C119" s="145" t="str">
        <f>'Tabulation of Bids'!C120</f>
        <v>FOOT</v>
      </c>
      <c r="D119" s="145">
        <f>'Tabulation of Bids'!D120</f>
        <v>3</v>
      </c>
      <c r="E119" s="146"/>
      <c r="F119" s="146">
        <f t="shared" si="4"/>
        <v>0</v>
      </c>
    </row>
    <row r="120" spans="1:6" ht="20.25" customHeight="1" x14ac:dyDescent="0.2">
      <c r="A120" s="145">
        <f>'Tabulation of Bids'!A121</f>
        <v>108</v>
      </c>
      <c r="B120" s="160" t="str">
        <f>'Tabulation of Bids'!B121</f>
        <v>CONCRETE FOUNDATION, TYPE E 30-INCH FOUNDATION</v>
      </c>
      <c r="C120" s="145" t="str">
        <f>'Tabulation of Bids'!C121</f>
        <v>FOOT</v>
      </c>
      <c r="D120" s="145">
        <f>'Tabulation of Bids'!D121</f>
        <v>10</v>
      </c>
      <c r="E120" s="146"/>
      <c r="F120" s="146">
        <f t="shared" si="4"/>
        <v>0</v>
      </c>
    </row>
    <row r="121" spans="1:6" ht="20.25" customHeight="1" x14ac:dyDescent="0.2">
      <c r="A121" s="145">
        <f>'Tabulation of Bids'!A122</f>
        <v>109</v>
      </c>
      <c r="B121" s="160" t="str">
        <f>'Tabulation of Bids'!B122</f>
        <v>CONCRETE FOUNDATION, TYPE E 36-INCH FOUNDATION</v>
      </c>
      <c r="C121" s="145" t="str">
        <f>'Tabulation of Bids'!C122</f>
        <v>FOOT</v>
      </c>
      <c r="D121" s="145">
        <f>'Tabulation of Bids'!D122</f>
        <v>81</v>
      </c>
      <c r="E121" s="146"/>
      <c r="F121" s="146">
        <f t="shared" si="4"/>
        <v>0</v>
      </c>
    </row>
    <row r="122" spans="1:6" ht="20.25" customHeight="1" x14ac:dyDescent="0.2">
      <c r="A122" s="145">
        <f>'Tabulation of Bids'!A123</f>
        <v>110</v>
      </c>
      <c r="B122" s="160" t="str">
        <f>'Tabulation of Bids'!B123</f>
        <v>DRILL EXISTING HANDHOLE</v>
      </c>
      <c r="C122" s="145" t="str">
        <f>'Tabulation of Bids'!C123</f>
        <v>EACH</v>
      </c>
      <c r="D122" s="145">
        <f>'Tabulation of Bids'!D123</f>
        <v>8</v>
      </c>
      <c r="E122" s="146"/>
      <c r="F122" s="146">
        <f t="shared" si="4"/>
        <v>0</v>
      </c>
    </row>
    <row r="123" spans="1:6" ht="20.25" customHeight="1" x14ac:dyDescent="0.2">
      <c r="A123" s="145">
        <f>'Tabulation of Bids'!A124</f>
        <v>111</v>
      </c>
      <c r="B123" s="160" t="str">
        <f>'Tabulation of Bids'!B124</f>
        <v>SIGNAL HEAD, LED, 1-FACE, 3-SECTION, MAST-ARM MOUNTED</v>
      </c>
      <c r="C123" s="145" t="str">
        <f>'Tabulation of Bids'!C124</f>
        <v>EACH</v>
      </c>
      <c r="D123" s="145">
        <f>'Tabulation of Bids'!D124</f>
        <v>9</v>
      </c>
      <c r="E123" s="146"/>
      <c r="F123" s="146">
        <f t="shared" si="4"/>
        <v>0</v>
      </c>
    </row>
    <row r="124" spans="1:6" ht="20.25" customHeight="1" x14ac:dyDescent="0.2">
      <c r="A124" s="145">
        <f>'Tabulation of Bids'!A125</f>
        <v>112</v>
      </c>
      <c r="B124" s="160" t="str">
        <f>'Tabulation of Bids'!B125</f>
        <v>SIGNAL HEAD, LED, 1-FACE, 3-SECTION, BRACKET MOUNTED</v>
      </c>
      <c r="C124" s="145" t="str">
        <f>'Tabulation of Bids'!C125</f>
        <v>EACH</v>
      </c>
      <c r="D124" s="145">
        <f>'Tabulation of Bids'!D125</f>
        <v>13</v>
      </c>
      <c r="E124" s="146"/>
      <c r="F124" s="146">
        <f t="shared" si="4"/>
        <v>0</v>
      </c>
    </row>
    <row r="125" spans="1:6" ht="20.25" customHeight="1" x14ac:dyDescent="0.2">
      <c r="A125" s="145">
        <f>'Tabulation of Bids'!A126</f>
        <v>113</v>
      </c>
      <c r="B125" s="160" t="str">
        <f>'Tabulation of Bids'!B126</f>
        <v>SIGNAL HEAD, LED, 1-FACE, 5-SECTION, MAST-ARM MOUNTED</v>
      </c>
      <c r="C125" s="145" t="str">
        <f>'Tabulation of Bids'!C126</f>
        <v>EACH</v>
      </c>
      <c r="D125" s="145">
        <f>'Tabulation of Bids'!D126</f>
        <v>7</v>
      </c>
      <c r="E125" s="146"/>
      <c r="F125" s="146">
        <f t="shared" si="4"/>
        <v>0</v>
      </c>
    </row>
    <row r="126" spans="1:6" ht="20.25" customHeight="1" x14ac:dyDescent="0.2">
      <c r="A126" s="145">
        <f>'Tabulation of Bids'!A127</f>
        <v>114</v>
      </c>
      <c r="B126" s="160" t="str">
        <f>'Tabulation of Bids'!B127</f>
        <v>SIGNAL HEAD, LED, 1-FACE, 5-SECTION, BRACKET MOUNTED</v>
      </c>
      <c r="C126" s="145" t="str">
        <f>'Tabulation of Bids'!C127</f>
        <v>EACH</v>
      </c>
      <c r="D126" s="145">
        <f>'Tabulation of Bids'!D127</f>
        <v>18</v>
      </c>
      <c r="E126" s="146"/>
      <c r="F126" s="146">
        <f t="shared" si="4"/>
        <v>0</v>
      </c>
    </row>
    <row r="127" spans="1:6" ht="20.25" customHeight="1" x14ac:dyDescent="0.2">
      <c r="A127" s="145">
        <f>'Tabulation of Bids'!A128</f>
        <v>115</v>
      </c>
      <c r="B127" s="160" t="str">
        <f>'Tabulation of Bids'!B128</f>
        <v>PEDESTRIAN SIGNAL HEAD, LED, 1-FACE, BRACKET MOUNTED WITH COUNTDOWN TIMER</v>
      </c>
      <c r="C127" s="145" t="str">
        <f>'Tabulation of Bids'!C128</f>
        <v>EACH</v>
      </c>
      <c r="D127" s="145">
        <f>'Tabulation of Bids'!D128</f>
        <v>32</v>
      </c>
      <c r="E127" s="146"/>
      <c r="F127" s="146">
        <f t="shared" si="4"/>
        <v>0</v>
      </c>
    </row>
    <row r="128" spans="1:6" ht="20.25" customHeight="1" x14ac:dyDescent="0.2">
      <c r="A128" s="145">
        <f>'Tabulation of Bids'!A129</f>
        <v>116</v>
      </c>
      <c r="B128" s="160" t="str">
        <f>'Tabulation of Bids'!B129</f>
        <v>TRAFFIC SIGNAL BACKPLATE</v>
      </c>
      <c r="C128" s="145" t="str">
        <f>'Tabulation of Bids'!C129</f>
        <v>EACH</v>
      </c>
      <c r="D128" s="145">
        <f>'Tabulation of Bids'!D129</f>
        <v>16</v>
      </c>
      <c r="E128" s="146"/>
      <c r="F128" s="146">
        <f t="shared" si="4"/>
        <v>0</v>
      </c>
    </row>
    <row r="129" spans="1:6" ht="20.25" customHeight="1" x14ac:dyDescent="0.2">
      <c r="A129" s="145">
        <f>'Tabulation of Bids'!A130</f>
        <v>117</v>
      </c>
      <c r="B129" s="160" t="str">
        <f>'Tabulation of Bids'!B130</f>
        <v>CONFIRMATION BEACON</v>
      </c>
      <c r="C129" s="145" t="str">
        <f>'Tabulation of Bids'!C130</f>
        <v>EACH</v>
      </c>
      <c r="D129" s="145">
        <f>'Tabulation of Bids'!D130</f>
        <v>8</v>
      </c>
      <c r="E129" s="146"/>
      <c r="F129" s="146">
        <f t="shared" si="4"/>
        <v>0</v>
      </c>
    </row>
    <row r="130" spans="1:6" ht="20.25" customHeight="1" x14ac:dyDescent="0.2">
      <c r="A130" s="145">
        <f>'Tabulation of Bids'!A131</f>
        <v>118</v>
      </c>
      <c r="B130" s="160" t="str">
        <f>'Tabulation of Bids'!B131</f>
        <v>PEDESTRIAN PUSH-BUTTON</v>
      </c>
      <c r="C130" s="145" t="str">
        <f>'Tabulation of Bids'!C131</f>
        <v>EACH</v>
      </c>
      <c r="D130" s="145">
        <f>'Tabulation of Bids'!D131</f>
        <v>32</v>
      </c>
      <c r="E130" s="146"/>
      <c r="F130" s="146">
        <f t="shared" si="4"/>
        <v>0</v>
      </c>
    </row>
    <row r="131" spans="1:6" ht="20.25" customHeight="1" x14ac:dyDescent="0.2">
      <c r="A131" s="145">
        <f>'Tabulation of Bids'!A132</f>
        <v>119</v>
      </c>
      <c r="B131" s="160" t="str">
        <f>'Tabulation of Bids'!B132</f>
        <v>MODIFY EXISTING CONTROLLER</v>
      </c>
      <c r="C131" s="145" t="str">
        <f>'Tabulation of Bids'!C132</f>
        <v>EACH</v>
      </c>
      <c r="D131" s="145">
        <f>'Tabulation of Bids'!D132</f>
        <v>1</v>
      </c>
      <c r="E131" s="146"/>
      <c r="F131" s="146">
        <f t="shared" si="4"/>
        <v>0</v>
      </c>
    </row>
    <row r="132" spans="1:6" ht="20.25" customHeight="1" thickBot="1" x14ac:dyDescent="0.25">
      <c r="A132" s="145">
        <f>'Tabulation of Bids'!A133</f>
        <v>120</v>
      </c>
      <c r="B132" s="160" t="str">
        <f>'Tabulation of Bids'!B133</f>
        <v>REMOVE EXISTING HANDHOLE</v>
      </c>
      <c r="C132" s="145" t="str">
        <f>'Tabulation of Bids'!C133</f>
        <v>EACH</v>
      </c>
      <c r="D132" s="145">
        <f>'Tabulation of Bids'!D133</f>
        <v>6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Sub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Total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>
        <f>'Tabulation of Bids'!A136</f>
        <v>121</v>
      </c>
      <c r="B135" s="204" t="str">
        <f>'Tabulation of Bids'!B136</f>
        <v>ABANDON CONDUIT IN PLACE</v>
      </c>
      <c r="C135" s="145" t="str">
        <f>'Tabulation of Bids'!C136</f>
        <v>EACH</v>
      </c>
      <c r="D135" s="203">
        <f>'Tabulation of Bids'!D136</f>
        <v>9</v>
      </c>
      <c r="E135" s="205"/>
      <c r="F135" s="205">
        <f t="shared" ref="F135:F158" si="5">+D135*E135</f>
        <v>0</v>
      </c>
    </row>
    <row r="136" spans="1:6" ht="20.25" customHeight="1" x14ac:dyDescent="0.2">
      <c r="A136" s="145">
        <f>'Tabulation of Bids'!A137</f>
        <v>122</v>
      </c>
      <c r="B136" s="160" t="str">
        <f>'Tabulation of Bids'!B137</f>
        <v>REMOVAL OF CABLE IN CONDUIT</v>
      </c>
      <c r="C136" s="145" t="str">
        <f>'Tabulation of Bids'!C137</f>
        <v>FOOT</v>
      </c>
      <c r="D136" s="145">
        <f>'Tabulation of Bids'!D137</f>
        <v>827</v>
      </c>
      <c r="E136" s="146"/>
      <c r="F136" s="146">
        <f t="shared" si="5"/>
        <v>0</v>
      </c>
    </row>
    <row r="137" spans="1:6" ht="20.25" customHeight="1" x14ac:dyDescent="0.2">
      <c r="A137" s="145">
        <f>'Tabulation of Bids'!A138</f>
        <v>123</v>
      </c>
      <c r="B137" s="160" t="str">
        <f>'Tabulation of Bids'!B138</f>
        <v>REMOVE EXISTING PEDESTRIAN PUSH BUTTON</v>
      </c>
      <c r="C137" s="145" t="str">
        <f>'Tabulation of Bids'!C138</f>
        <v>EACH</v>
      </c>
      <c r="D137" s="145">
        <f>'Tabulation of Bids'!D138</f>
        <v>10</v>
      </c>
      <c r="E137" s="146"/>
      <c r="F137" s="146">
        <f t="shared" si="5"/>
        <v>0</v>
      </c>
    </row>
    <row r="138" spans="1:6" ht="20.25" customHeight="1" x14ac:dyDescent="0.2">
      <c r="A138" s="145">
        <f>'Tabulation of Bids'!A139</f>
        <v>124</v>
      </c>
      <c r="B138" s="160" t="str">
        <f>'Tabulation of Bids'!B139</f>
        <v>REMOVAL OF LIGHTING LUMINAIRE, NO SALVAGE</v>
      </c>
      <c r="C138" s="145" t="str">
        <f>'Tabulation of Bids'!C139</f>
        <v>EACH</v>
      </c>
      <c r="D138" s="145">
        <f>'Tabulation of Bids'!D139</f>
        <v>1</v>
      </c>
      <c r="E138" s="146"/>
      <c r="F138" s="146">
        <f t="shared" si="5"/>
        <v>0</v>
      </c>
    </row>
    <row r="139" spans="1:6" ht="20.25" customHeight="1" x14ac:dyDescent="0.2">
      <c r="A139" s="145">
        <f>'Tabulation of Bids'!A140</f>
        <v>125</v>
      </c>
      <c r="B139" s="160" t="str">
        <f>'Tabulation of Bids'!B140</f>
        <v>EMERGENCY VEHICLE PRIORITY SYSTEM</v>
      </c>
      <c r="C139" s="145" t="str">
        <f>'Tabulation of Bids'!C140</f>
        <v>EACH</v>
      </c>
      <c r="D139" s="145">
        <f>'Tabulation of Bids'!D140</f>
        <v>2</v>
      </c>
      <c r="E139" s="146"/>
      <c r="F139" s="146">
        <f t="shared" si="5"/>
        <v>0</v>
      </c>
    </row>
    <row r="140" spans="1:6" ht="20.25" customHeight="1" x14ac:dyDescent="0.2">
      <c r="A140" s="145">
        <f>'Tabulation of Bids'!A141</f>
        <v>126</v>
      </c>
      <c r="B140" s="160" t="str">
        <f>'Tabulation of Bids'!B141</f>
        <v>REMOVE EXISTING TRAFFIC CONTROLLER AND CABINET</v>
      </c>
      <c r="C140" s="145" t="str">
        <f>'Tabulation of Bids'!C141</f>
        <v>EACH</v>
      </c>
      <c r="D140" s="145">
        <f>'Tabulation of Bids'!D141</f>
        <v>1</v>
      </c>
      <c r="E140" s="146"/>
      <c r="F140" s="146">
        <f t="shared" si="5"/>
        <v>0</v>
      </c>
    </row>
    <row r="141" spans="1:6" ht="20.25" customHeight="1" x14ac:dyDescent="0.2">
      <c r="A141" s="145">
        <f>'Tabulation of Bids'!A142</f>
        <v>127</v>
      </c>
      <c r="B141" s="160" t="str">
        <f>'Tabulation of Bids'!B142</f>
        <v>REMOVE EXISTING TRAFFIC SIGNAL POST</v>
      </c>
      <c r="C141" s="145" t="str">
        <f>'Tabulation of Bids'!C142</f>
        <v>EACH</v>
      </c>
      <c r="D141" s="145">
        <f>'Tabulation of Bids'!D142</f>
        <v>22</v>
      </c>
      <c r="E141" s="146"/>
      <c r="F141" s="146">
        <f t="shared" si="5"/>
        <v>0</v>
      </c>
    </row>
    <row r="142" spans="1:6" ht="20.25" customHeight="1" x14ac:dyDescent="0.2">
      <c r="A142" s="145">
        <f>'Tabulation of Bids'!A143</f>
        <v>128</v>
      </c>
      <c r="B142" s="160" t="str">
        <f>'Tabulation of Bids'!B143</f>
        <v>REMOVE EXISTING PEDESTRIAN SIGNAL HEAD</v>
      </c>
      <c r="C142" s="145" t="str">
        <f>'Tabulation of Bids'!C143</f>
        <v>EACH</v>
      </c>
      <c r="D142" s="145">
        <f>'Tabulation of Bids'!D143</f>
        <v>10</v>
      </c>
      <c r="E142" s="146"/>
      <c r="F142" s="146">
        <f t="shared" si="5"/>
        <v>0</v>
      </c>
    </row>
    <row r="143" spans="1:6" ht="20.25" customHeight="1" x14ac:dyDescent="0.2">
      <c r="A143" s="145">
        <f>'Tabulation of Bids'!A144</f>
        <v>129</v>
      </c>
      <c r="B143" s="160" t="str">
        <f>'Tabulation of Bids'!B144</f>
        <v>REMOVE EXISTING UNDERGROUND CONDUIT</v>
      </c>
      <c r="C143" s="145" t="str">
        <f>'Tabulation of Bids'!C144</f>
        <v>FOOT</v>
      </c>
      <c r="D143" s="145">
        <f>'Tabulation of Bids'!D144</f>
        <v>305</v>
      </c>
      <c r="E143" s="146"/>
      <c r="F143" s="146">
        <f t="shared" si="5"/>
        <v>0</v>
      </c>
    </row>
    <row r="144" spans="1:6" ht="20.25" customHeight="1" x14ac:dyDescent="0.2">
      <c r="A144" s="145">
        <f>'Tabulation of Bids'!A145</f>
        <v>130</v>
      </c>
      <c r="B144" s="160" t="str">
        <f>'Tabulation of Bids'!B145</f>
        <v>VIDEO VEHICLE DETECTION SYSTEM</v>
      </c>
      <c r="C144" s="145" t="str">
        <f>'Tabulation of Bids'!C145</f>
        <v>EACH</v>
      </c>
      <c r="D144" s="145">
        <f>'Tabulation of Bids'!D145</f>
        <v>2</v>
      </c>
      <c r="E144" s="146"/>
      <c r="F144" s="146">
        <f t="shared" si="5"/>
        <v>0</v>
      </c>
    </row>
    <row r="145" spans="1:6" ht="20.25" customHeight="1" x14ac:dyDescent="0.2">
      <c r="A145" s="145">
        <f>'Tabulation of Bids'!A146</f>
        <v>131</v>
      </c>
      <c r="B145" s="160" t="str">
        <f>'Tabulation of Bids'!B146</f>
        <v>CONNECT TO EXISTING 6" WATER MAIN, COMPLETE</v>
      </c>
      <c r="C145" s="145" t="str">
        <f>'Tabulation of Bids'!C146</f>
        <v>EACH</v>
      </c>
      <c r="D145" s="145">
        <f>'Tabulation of Bids'!D146</f>
        <v>25</v>
      </c>
      <c r="E145" s="146"/>
      <c r="F145" s="146">
        <f t="shared" si="5"/>
        <v>0</v>
      </c>
    </row>
    <row r="146" spans="1:6" ht="20.25" customHeight="1" x14ac:dyDescent="0.2">
      <c r="A146" s="145">
        <f>'Tabulation of Bids'!A147</f>
        <v>132</v>
      </c>
      <c r="B146" s="160" t="str">
        <f>'Tabulation of Bids'!B147</f>
        <v>CONNECT TO EXISTING 8" WATER MAIN, COMPLETE</v>
      </c>
      <c r="C146" s="145" t="str">
        <f>'Tabulation of Bids'!C147</f>
        <v>EACH</v>
      </c>
      <c r="D146" s="145">
        <f>'Tabulation of Bids'!D147</f>
        <v>2</v>
      </c>
      <c r="E146" s="146"/>
      <c r="F146" s="146">
        <f t="shared" si="5"/>
        <v>0</v>
      </c>
    </row>
    <row r="147" spans="1:6" ht="20.25" customHeight="1" x14ac:dyDescent="0.2">
      <c r="A147" s="145">
        <f>'Tabulation of Bids'!A148</f>
        <v>133</v>
      </c>
      <c r="B147" s="160" t="str">
        <f>'Tabulation of Bids'!B148</f>
        <v>CONNECT TO EXISTING 10" WATER MAIN, COMPLETE</v>
      </c>
      <c r="C147" s="145" t="str">
        <f>'Tabulation of Bids'!C148</f>
        <v>EACH</v>
      </c>
      <c r="D147" s="145">
        <f>'Tabulation of Bids'!D148</f>
        <v>2</v>
      </c>
      <c r="E147" s="146"/>
      <c r="F147" s="146">
        <f t="shared" si="5"/>
        <v>0</v>
      </c>
    </row>
    <row r="148" spans="1:6" ht="20.25" customHeight="1" x14ac:dyDescent="0.2">
      <c r="A148" s="145">
        <f>'Tabulation of Bids'!A149</f>
        <v>134</v>
      </c>
      <c r="B148" s="160" t="str">
        <f>'Tabulation of Bids'!B149</f>
        <v>CONNECT TO EXISTING 12" WATER MAIN, COMPLETE</v>
      </c>
      <c r="C148" s="145" t="str">
        <f>'Tabulation of Bids'!C149</f>
        <v>EACH</v>
      </c>
      <c r="D148" s="145">
        <f>'Tabulation of Bids'!D149</f>
        <v>4</v>
      </c>
      <c r="E148" s="146"/>
      <c r="F148" s="146">
        <f t="shared" si="5"/>
        <v>0</v>
      </c>
    </row>
    <row r="149" spans="1:6" ht="20.25" customHeight="1" x14ac:dyDescent="0.2">
      <c r="A149" s="145">
        <f>'Tabulation of Bids'!A150</f>
        <v>135</v>
      </c>
      <c r="B149" s="160" t="str">
        <f>'Tabulation of Bids'!B150</f>
        <v>CONNECT TO EXISTING 16" WATER MAIN, COMPLETE</v>
      </c>
      <c r="C149" s="145" t="str">
        <f>'Tabulation of Bids'!C150</f>
        <v>EACH</v>
      </c>
      <c r="D149" s="145">
        <f>'Tabulation of Bids'!D150</f>
        <v>1</v>
      </c>
      <c r="E149" s="146"/>
      <c r="F149" s="146">
        <f t="shared" si="5"/>
        <v>0</v>
      </c>
    </row>
    <row r="150" spans="1:6" ht="20.25" customHeight="1" x14ac:dyDescent="0.2">
      <c r="A150" s="145">
        <f>'Tabulation of Bids'!A151</f>
        <v>136</v>
      </c>
      <c r="B150" s="160" t="str">
        <f>'Tabulation of Bids'!B151</f>
        <v>WATER MAIN LINE STOP, 6"</v>
      </c>
      <c r="C150" s="145" t="str">
        <f>'Tabulation of Bids'!C151</f>
        <v>EACH</v>
      </c>
      <c r="D150" s="145">
        <f>'Tabulation of Bids'!D151</f>
        <v>17</v>
      </c>
      <c r="E150" s="146"/>
      <c r="F150" s="146">
        <f t="shared" si="5"/>
        <v>0</v>
      </c>
    </row>
    <row r="151" spans="1:6" ht="20.25" customHeight="1" x14ac:dyDescent="0.2">
      <c r="A151" s="145">
        <f>'Tabulation of Bids'!A152</f>
        <v>137</v>
      </c>
      <c r="B151" s="160" t="str">
        <f>'Tabulation of Bids'!B152</f>
        <v>WATER MAIN LINE STOP, 8"</v>
      </c>
      <c r="C151" s="145" t="str">
        <f>'Tabulation of Bids'!C152</f>
        <v>EACH</v>
      </c>
      <c r="D151" s="145">
        <f>'Tabulation of Bids'!D152</f>
        <v>3</v>
      </c>
      <c r="E151" s="146"/>
      <c r="F151" s="146">
        <f t="shared" si="5"/>
        <v>0</v>
      </c>
    </row>
    <row r="152" spans="1:6" ht="20.25" customHeight="1" x14ac:dyDescent="0.2">
      <c r="A152" s="145">
        <f>'Tabulation of Bids'!A153</f>
        <v>138</v>
      </c>
      <c r="B152" s="160" t="str">
        <f>'Tabulation of Bids'!B153</f>
        <v>WATER MAIN LINE STOP, 10"</v>
      </c>
      <c r="C152" s="145" t="str">
        <f>'Tabulation of Bids'!C153</f>
        <v>EACH</v>
      </c>
      <c r="D152" s="145">
        <f>'Tabulation of Bids'!D153</f>
        <v>3</v>
      </c>
      <c r="E152" s="146"/>
      <c r="F152" s="146">
        <f t="shared" si="5"/>
        <v>0</v>
      </c>
    </row>
    <row r="153" spans="1:6" ht="20.25" customHeight="1" x14ac:dyDescent="0.2">
      <c r="A153" s="145">
        <f>'Tabulation of Bids'!A154</f>
        <v>139</v>
      </c>
      <c r="B153" s="160" t="str">
        <f>'Tabulation of Bids'!B154</f>
        <v>WATER MAIN LINE STOP, 12"</v>
      </c>
      <c r="C153" s="145" t="str">
        <f>'Tabulation of Bids'!C154</f>
        <v>EACH</v>
      </c>
      <c r="D153" s="145">
        <f>'Tabulation of Bids'!D154</f>
        <v>4</v>
      </c>
      <c r="E153" s="146"/>
      <c r="F153" s="146">
        <f t="shared" si="5"/>
        <v>0</v>
      </c>
    </row>
    <row r="154" spans="1:6" ht="20.25" customHeight="1" x14ac:dyDescent="0.2">
      <c r="A154" s="145">
        <f>'Tabulation of Bids'!A155</f>
        <v>140</v>
      </c>
      <c r="B154" s="160" t="str">
        <f>'Tabulation of Bids'!B155</f>
        <v>WATER MAIN LINE STOP, 16"</v>
      </c>
      <c r="C154" s="145" t="str">
        <f>'Tabulation of Bids'!C155</f>
        <v>EACH</v>
      </c>
      <c r="D154" s="145">
        <f>'Tabulation of Bids'!D155</f>
        <v>2</v>
      </c>
      <c r="E154" s="146"/>
      <c r="F154" s="146">
        <f t="shared" si="5"/>
        <v>0</v>
      </c>
    </row>
    <row r="155" spans="1:6" ht="20.25" customHeight="1" x14ac:dyDescent="0.2">
      <c r="A155" s="145">
        <f>'Tabulation of Bids'!A156</f>
        <v>141</v>
      </c>
      <c r="B155" s="160" t="str">
        <f>'Tabulation of Bids'!B156</f>
        <v>INSERTION VALVE, COMPLETE, 6"</v>
      </c>
      <c r="C155" s="145" t="str">
        <f>'Tabulation of Bids'!C156</f>
        <v>EACH</v>
      </c>
      <c r="D155" s="145">
        <f>'Tabulation of Bids'!D156</f>
        <v>2</v>
      </c>
      <c r="E155" s="146"/>
      <c r="F155" s="146">
        <f t="shared" si="5"/>
        <v>0</v>
      </c>
    </row>
    <row r="156" spans="1:6" ht="20.25" customHeight="1" x14ac:dyDescent="0.2">
      <c r="A156" s="145">
        <f>'Tabulation of Bids'!A157</f>
        <v>142</v>
      </c>
      <c r="B156" s="160" t="str">
        <f>'Tabulation of Bids'!B157</f>
        <v>INSERTION VALVE, COMPLETE, 8"</v>
      </c>
      <c r="C156" s="145" t="str">
        <f>'Tabulation of Bids'!C157</f>
        <v>EACH</v>
      </c>
      <c r="D156" s="145">
        <f>'Tabulation of Bids'!D157</f>
        <v>2</v>
      </c>
      <c r="E156" s="146"/>
      <c r="F156" s="146">
        <f t="shared" si="5"/>
        <v>0</v>
      </c>
    </row>
    <row r="157" spans="1:6" ht="20.25" customHeight="1" x14ac:dyDescent="0.2">
      <c r="A157" s="145">
        <f>'Tabulation of Bids'!A158</f>
        <v>143</v>
      </c>
      <c r="B157" s="160" t="str">
        <f>'Tabulation of Bids'!B158</f>
        <v>INSERTION VALVE, COMPLETE, 10"</v>
      </c>
      <c r="C157" s="145" t="str">
        <f>'Tabulation of Bids'!C158</f>
        <v>EACH</v>
      </c>
      <c r="D157" s="145">
        <f>'Tabulation of Bids'!D158</f>
        <v>2</v>
      </c>
      <c r="E157" s="146"/>
      <c r="F157" s="146">
        <f t="shared" si="5"/>
        <v>0</v>
      </c>
    </row>
    <row r="158" spans="1:6" ht="20.25" customHeight="1" thickBot="1" x14ac:dyDescent="0.25">
      <c r="A158" s="145">
        <f>'Tabulation of Bids'!A159</f>
        <v>144</v>
      </c>
      <c r="B158" s="160" t="str">
        <f>'Tabulation of Bids'!B159</f>
        <v>INSERTION VALVE, COMPLETE, 12"</v>
      </c>
      <c r="C158" s="145" t="str">
        <f>'Tabulation of Bids'!C159</f>
        <v>EACH</v>
      </c>
      <c r="D158" s="145">
        <f>'Tabulation of Bids'!D159</f>
        <v>2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Sub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Total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>
        <f>'Tabulation of Bids'!A162</f>
        <v>145</v>
      </c>
      <c r="B161" s="204" t="str">
        <f>'Tabulation of Bids'!B162</f>
        <v>INSERTION VALVE, COMPLETE, 16"</v>
      </c>
      <c r="C161" s="145" t="str">
        <f>'Tabulation of Bids'!C162</f>
        <v>EACH</v>
      </c>
      <c r="D161" s="203">
        <f>'Tabulation of Bids'!D162</f>
        <v>2</v>
      </c>
      <c r="E161" s="205"/>
      <c r="F161" s="205">
        <f t="shared" ref="F161:F184" si="6">+D161*E161</f>
        <v>0</v>
      </c>
    </row>
    <row r="162" spans="1:6" ht="20.25" customHeight="1" x14ac:dyDescent="0.2">
      <c r="A162" s="145">
        <f>'Tabulation of Bids'!A163</f>
        <v>146</v>
      </c>
      <c r="B162" s="160" t="str">
        <f>'Tabulation of Bids'!B163</f>
        <v>REMOVE VALVE AND VALVE BOX COMPLETE</v>
      </c>
      <c r="C162" s="145" t="str">
        <f>'Tabulation of Bids'!C163</f>
        <v>EACH</v>
      </c>
      <c r="D162" s="145">
        <f>'Tabulation of Bids'!D163</f>
        <v>13</v>
      </c>
      <c r="E162" s="146"/>
      <c r="F162" s="146">
        <f t="shared" si="6"/>
        <v>0</v>
      </c>
    </row>
    <row r="163" spans="1:6" ht="20.25" customHeight="1" x14ac:dyDescent="0.2">
      <c r="A163" s="145">
        <f>'Tabulation of Bids'!A164</f>
        <v>147</v>
      </c>
      <c r="B163" s="160" t="str">
        <f>'Tabulation of Bids'!B164</f>
        <v>REMOVE VALVE AND VALVE VAULT, COMPLETE</v>
      </c>
      <c r="C163" s="145" t="str">
        <f>'Tabulation of Bids'!C164</f>
        <v>EACH</v>
      </c>
      <c r="D163" s="145">
        <f>'Tabulation of Bids'!D164</f>
        <v>29</v>
      </c>
      <c r="E163" s="146"/>
      <c r="F163" s="146">
        <f t="shared" si="6"/>
        <v>0</v>
      </c>
    </row>
    <row r="164" spans="1:6" ht="20.25" customHeight="1" x14ac:dyDescent="0.2">
      <c r="A164" s="145">
        <f>'Tabulation of Bids'!A165</f>
        <v>148</v>
      </c>
      <c r="B164" s="160" t="str">
        <f>'Tabulation of Bids'!B165</f>
        <v>REMOVE FIRE HYDRANT AND AUXILLARY VALUE, COMPLETE</v>
      </c>
      <c r="C164" s="145" t="str">
        <f>'Tabulation of Bids'!C165</f>
        <v>EACH</v>
      </c>
      <c r="D164" s="145">
        <f>'Tabulation of Bids'!D165</f>
        <v>14</v>
      </c>
      <c r="E164" s="146"/>
      <c r="F164" s="146">
        <f t="shared" si="6"/>
        <v>0</v>
      </c>
    </row>
    <row r="165" spans="1:6" ht="20.25" customHeight="1" x14ac:dyDescent="0.2">
      <c r="A165" s="145">
        <f>'Tabulation of Bids'!A166</f>
        <v>149</v>
      </c>
      <c r="B165" s="160" t="str">
        <f>'Tabulation of Bids'!B166</f>
        <v>GATE VALVE AND VALVE BOX, COMPLETE, 6"</v>
      </c>
      <c r="C165" s="145" t="str">
        <f>'Tabulation of Bids'!C166</f>
        <v>EACH</v>
      </c>
      <c r="D165" s="145">
        <f>'Tabulation of Bids'!D166</f>
        <v>1</v>
      </c>
      <c r="E165" s="146"/>
      <c r="F165" s="146">
        <f t="shared" si="6"/>
        <v>0</v>
      </c>
    </row>
    <row r="166" spans="1:6" ht="20.25" customHeight="1" x14ac:dyDescent="0.2">
      <c r="A166" s="145">
        <f>'Tabulation of Bids'!A167</f>
        <v>150</v>
      </c>
      <c r="B166" s="160" t="str">
        <f>'Tabulation of Bids'!B167</f>
        <v>GATE VALVE AND VALVE BOX, COMPLETE, 8"</v>
      </c>
      <c r="C166" s="145" t="str">
        <f>'Tabulation of Bids'!C167</f>
        <v>EACH</v>
      </c>
      <c r="D166" s="145">
        <f>'Tabulation of Bids'!D167</f>
        <v>25</v>
      </c>
      <c r="E166" s="146"/>
      <c r="F166" s="146">
        <f t="shared" si="6"/>
        <v>0</v>
      </c>
    </row>
    <row r="167" spans="1:6" ht="20.25" customHeight="1" x14ac:dyDescent="0.2">
      <c r="A167" s="145">
        <f>'Tabulation of Bids'!A168</f>
        <v>151</v>
      </c>
      <c r="B167" s="160" t="str">
        <f>'Tabulation of Bids'!B168</f>
        <v>GATE VALVE AND VALVE BOX, COMPLETE, 12"</v>
      </c>
      <c r="C167" s="145" t="str">
        <f>'Tabulation of Bids'!C168</f>
        <v>EACH</v>
      </c>
      <c r="D167" s="145">
        <f>'Tabulation of Bids'!D168</f>
        <v>31</v>
      </c>
      <c r="E167" s="146"/>
      <c r="F167" s="146">
        <f t="shared" si="6"/>
        <v>0</v>
      </c>
    </row>
    <row r="168" spans="1:6" ht="20.25" customHeight="1" x14ac:dyDescent="0.2">
      <c r="A168" s="145">
        <f>'Tabulation of Bids'!A169</f>
        <v>152</v>
      </c>
      <c r="B168" s="160" t="str">
        <f>'Tabulation of Bids'!B169</f>
        <v>FIRE HYDRANT WITH 6" VALVE AND VALVE BOX, COMPLETE</v>
      </c>
      <c r="C168" s="145" t="str">
        <f>'Tabulation of Bids'!C169</f>
        <v>EACH</v>
      </c>
      <c r="D168" s="145">
        <f>'Tabulation of Bids'!D169</f>
        <v>27</v>
      </c>
      <c r="E168" s="146"/>
      <c r="F168" s="146">
        <f t="shared" si="6"/>
        <v>0</v>
      </c>
    </row>
    <row r="169" spans="1:6" ht="20.25" customHeight="1" x14ac:dyDescent="0.2">
      <c r="A169" s="145">
        <f>'Tabulation of Bids'!A170</f>
        <v>153</v>
      </c>
      <c r="B169" s="160" t="str">
        <f>'Tabulation of Bids'!B170</f>
        <v>DUCTILE IRON WATER MAIN, COMPLETE, 6"</v>
      </c>
      <c r="C169" s="145" t="str">
        <f>'Tabulation of Bids'!C170</f>
        <v>FOOT</v>
      </c>
      <c r="D169" s="145">
        <f>'Tabulation of Bids'!D170</f>
        <v>220</v>
      </c>
      <c r="E169" s="146"/>
      <c r="F169" s="146">
        <f t="shared" si="6"/>
        <v>0</v>
      </c>
    </row>
    <row r="170" spans="1:6" ht="20.25" customHeight="1" x14ac:dyDescent="0.2">
      <c r="A170" s="145">
        <f>'Tabulation of Bids'!A171</f>
        <v>154</v>
      </c>
      <c r="B170" s="160" t="str">
        <f>'Tabulation of Bids'!B171</f>
        <v>DUCTILE IRON WATER MAIN, COMPLETE, 8"</v>
      </c>
      <c r="C170" s="145" t="str">
        <f>'Tabulation of Bids'!C171</f>
        <v>FOOT</v>
      </c>
      <c r="D170" s="145">
        <f>'Tabulation of Bids'!D171</f>
        <v>2380</v>
      </c>
      <c r="E170" s="146"/>
      <c r="F170" s="146">
        <f t="shared" si="6"/>
        <v>0</v>
      </c>
    </row>
    <row r="171" spans="1:6" ht="20.25" customHeight="1" x14ac:dyDescent="0.2">
      <c r="A171" s="145">
        <f>'Tabulation of Bids'!A172</f>
        <v>155</v>
      </c>
      <c r="B171" s="160" t="str">
        <f>'Tabulation of Bids'!B172</f>
        <v>DUCTILE IRON WATER MAIN, COMPLETE, 10"</v>
      </c>
      <c r="C171" s="145" t="str">
        <f>'Tabulation of Bids'!C172</f>
        <v>FOOT</v>
      </c>
      <c r="D171" s="145">
        <f>'Tabulation of Bids'!D172</f>
        <v>40</v>
      </c>
      <c r="E171" s="146"/>
      <c r="F171" s="146">
        <f t="shared" si="6"/>
        <v>0</v>
      </c>
    </row>
    <row r="172" spans="1:6" ht="20.25" customHeight="1" x14ac:dyDescent="0.2">
      <c r="A172" s="145">
        <f>'Tabulation of Bids'!A173</f>
        <v>156</v>
      </c>
      <c r="B172" s="160" t="str">
        <f>'Tabulation of Bids'!B173</f>
        <v>DUCTILE IRON WATER MAIN, COMPLETE, 12"</v>
      </c>
      <c r="C172" s="145" t="str">
        <f>'Tabulation of Bids'!C173</f>
        <v>FOOT</v>
      </c>
      <c r="D172" s="145">
        <f>'Tabulation of Bids'!D173</f>
        <v>7520</v>
      </c>
      <c r="E172" s="146"/>
      <c r="F172" s="146">
        <f t="shared" si="6"/>
        <v>0</v>
      </c>
    </row>
    <row r="173" spans="1:6" ht="20.25" customHeight="1" x14ac:dyDescent="0.2">
      <c r="A173" s="145">
        <f>'Tabulation of Bids'!A174</f>
        <v>157</v>
      </c>
      <c r="B173" s="160" t="str">
        <f>'Tabulation of Bids'!B174</f>
        <v>DUCTILE IRON WATER MAIN, COMPLETE, 16"</v>
      </c>
      <c r="C173" s="145" t="str">
        <f>'Tabulation of Bids'!C174</f>
        <v>FOOT</v>
      </c>
      <c r="D173" s="145">
        <f>'Tabulation of Bids'!D174</f>
        <v>20</v>
      </c>
      <c r="E173" s="146"/>
      <c r="F173" s="146">
        <f t="shared" si="6"/>
        <v>0</v>
      </c>
    </row>
    <row r="174" spans="1:6" ht="20.25" customHeight="1" x14ac:dyDescent="0.2">
      <c r="A174" s="145">
        <f>'Tabulation of Bids'!A175</f>
        <v>158</v>
      </c>
      <c r="B174" s="160" t="str">
        <f>'Tabulation of Bids'!B175</f>
        <v>WATER MAIN PROTECTION, 12"</v>
      </c>
      <c r="C174" s="145" t="str">
        <f>'Tabulation of Bids'!C175</f>
        <v>FOOT</v>
      </c>
      <c r="D174" s="145">
        <f>'Tabulation of Bids'!D175</f>
        <v>560</v>
      </c>
      <c r="E174" s="146"/>
      <c r="F174" s="146">
        <f t="shared" si="6"/>
        <v>0</v>
      </c>
    </row>
    <row r="175" spans="1:6" ht="20.25" customHeight="1" x14ac:dyDescent="0.2">
      <c r="A175" s="145">
        <f>'Tabulation of Bids'!A176</f>
        <v>159</v>
      </c>
      <c r="B175" s="160" t="str">
        <f>'Tabulation of Bids'!B176</f>
        <v>WATER MAIN PROTECTION, 16"</v>
      </c>
      <c r="C175" s="145" t="str">
        <f>'Tabulation of Bids'!C176</f>
        <v>FOOT</v>
      </c>
      <c r="D175" s="145">
        <f>'Tabulation of Bids'!D176</f>
        <v>1360</v>
      </c>
      <c r="E175" s="146"/>
      <c r="F175" s="146">
        <f t="shared" si="6"/>
        <v>0</v>
      </c>
    </row>
    <row r="176" spans="1:6" ht="20.25" customHeight="1" x14ac:dyDescent="0.2">
      <c r="A176" s="145">
        <f>'Tabulation of Bids'!A177</f>
        <v>160</v>
      </c>
      <c r="B176" s="160" t="str">
        <f>'Tabulation of Bids'!B177</f>
        <v>WATER SERVICE PROTECTION, 2"</v>
      </c>
      <c r="C176" s="145" t="str">
        <f>'Tabulation of Bids'!C177</f>
        <v>FOOT</v>
      </c>
      <c r="D176" s="145">
        <f>'Tabulation of Bids'!D177</f>
        <v>2800</v>
      </c>
      <c r="E176" s="146"/>
      <c r="F176" s="146">
        <f t="shared" si="6"/>
        <v>0</v>
      </c>
    </row>
    <row r="177" spans="1:6" ht="20.25" customHeight="1" x14ac:dyDescent="0.2">
      <c r="A177" s="145">
        <f>'Tabulation of Bids'!A178</f>
        <v>161</v>
      </c>
      <c r="B177" s="160" t="str">
        <f>'Tabulation of Bids'!B178</f>
        <v>WATER SERVICE PROTECTION, 4"</v>
      </c>
      <c r="C177" s="145" t="str">
        <f>'Tabulation of Bids'!C178</f>
        <v>FOOT</v>
      </c>
      <c r="D177" s="145">
        <f>'Tabulation of Bids'!D178</f>
        <v>100</v>
      </c>
      <c r="E177" s="146"/>
      <c r="F177" s="146">
        <f t="shared" si="6"/>
        <v>0</v>
      </c>
    </row>
    <row r="178" spans="1:6" ht="20.25" customHeight="1" x14ac:dyDescent="0.2">
      <c r="A178" s="145">
        <f>'Tabulation of Bids'!A179</f>
        <v>162</v>
      </c>
      <c r="B178" s="160" t="str">
        <f>'Tabulation of Bids'!B179</f>
        <v>WATER SERVICE PROTECTION, 6"</v>
      </c>
      <c r="C178" s="145" t="str">
        <f>'Tabulation of Bids'!C179</f>
        <v>FOOT</v>
      </c>
      <c r="D178" s="145">
        <f>'Tabulation of Bids'!D179</f>
        <v>100</v>
      </c>
      <c r="E178" s="146"/>
      <c r="F178" s="146">
        <f t="shared" si="6"/>
        <v>0</v>
      </c>
    </row>
    <row r="179" spans="1:6" ht="20.25" customHeight="1" x14ac:dyDescent="0.2">
      <c r="A179" s="145">
        <f>'Tabulation of Bids'!A180</f>
        <v>163</v>
      </c>
      <c r="B179" s="160" t="str">
        <f>'Tabulation of Bids'!B180</f>
        <v>WATER SERVICE PROTECTION, 10"</v>
      </c>
      <c r="C179" s="145" t="str">
        <f>'Tabulation of Bids'!C180</f>
        <v>FOOT</v>
      </c>
      <c r="D179" s="145">
        <f>'Tabulation of Bids'!D180</f>
        <v>100</v>
      </c>
      <c r="E179" s="146"/>
      <c r="F179" s="146">
        <f t="shared" si="6"/>
        <v>0</v>
      </c>
    </row>
    <row r="180" spans="1:6" ht="20.25" customHeight="1" x14ac:dyDescent="0.2">
      <c r="A180" s="145">
        <f>'Tabulation of Bids'!A181</f>
        <v>164</v>
      </c>
      <c r="B180" s="160" t="str">
        <f>'Tabulation of Bids'!B181</f>
        <v>PUBLIC WATER SERVICE (BORED), COPPER, COMPLETE 1"</v>
      </c>
      <c r="C180" s="145" t="str">
        <f>'Tabulation of Bids'!C181</f>
        <v>FOOT</v>
      </c>
      <c r="D180" s="145">
        <f>'Tabulation of Bids'!D181</f>
        <v>3800</v>
      </c>
      <c r="E180" s="146"/>
      <c r="F180" s="146">
        <f t="shared" si="6"/>
        <v>0</v>
      </c>
    </row>
    <row r="181" spans="1:6" ht="20.25" customHeight="1" x14ac:dyDescent="0.2">
      <c r="A181" s="145">
        <f>'Tabulation of Bids'!A182</f>
        <v>165</v>
      </c>
      <c r="B181" s="160" t="str">
        <f>'Tabulation of Bids'!B182</f>
        <v>PUBLIC WATER SERVICE (BORED), COPPER, COMPLETE 1.5"</v>
      </c>
      <c r="C181" s="145" t="str">
        <f>'Tabulation of Bids'!C182</f>
        <v>FOOT</v>
      </c>
      <c r="D181" s="145">
        <f>'Tabulation of Bids'!D182</f>
        <v>100</v>
      </c>
      <c r="E181" s="146"/>
      <c r="F181" s="146">
        <f t="shared" si="6"/>
        <v>0</v>
      </c>
    </row>
    <row r="182" spans="1:6" ht="20.25" customHeight="1" x14ac:dyDescent="0.2">
      <c r="A182" s="145">
        <f>'Tabulation of Bids'!A183</f>
        <v>166</v>
      </c>
      <c r="B182" s="160" t="str">
        <f>'Tabulation of Bids'!B183</f>
        <v>PUBLIC WATER SERVICE (BORED), COPPER, COMPLETE 2"</v>
      </c>
      <c r="C182" s="145" t="str">
        <f>'Tabulation of Bids'!C183</f>
        <v>FOOT</v>
      </c>
      <c r="D182" s="145">
        <f>'Tabulation of Bids'!D183</f>
        <v>100</v>
      </c>
      <c r="E182" s="146"/>
      <c r="F182" s="146">
        <f t="shared" si="6"/>
        <v>0</v>
      </c>
    </row>
    <row r="183" spans="1:6" ht="20.25" customHeight="1" x14ac:dyDescent="0.2">
      <c r="A183" s="145">
        <f>'Tabulation of Bids'!A184</f>
        <v>167</v>
      </c>
      <c r="B183" s="160" t="str">
        <f>'Tabulation of Bids'!B184</f>
        <v>PRIVATE WATER SERVICE (BORED OR PULLED), COPPER, COMPLETE, 1"</v>
      </c>
      <c r="C183" s="145" t="str">
        <f>'Tabulation of Bids'!C184</f>
        <v>FOOT</v>
      </c>
      <c r="D183" s="145">
        <f>'Tabulation of Bids'!D184</f>
        <v>3700</v>
      </c>
      <c r="E183" s="146"/>
      <c r="F183" s="146">
        <f t="shared" si="6"/>
        <v>0</v>
      </c>
    </row>
    <row r="184" spans="1:6" ht="20.25" customHeight="1" thickBot="1" x14ac:dyDescent="0.25">
      <c r="A184" s="145">
        <f>'Tabulation of Bids'!A185</f>
        <v>168</v>
      </c>
      <c r="B184" s="160" t="str">
        <f>'Tabulation of Bids'!B185</f>
        <v>PRIVATE WATER SERVICE (BORED OR PULLED), COPPER, COMPLETE, 1.5"</v>
      </c>
      <c r="C184" s="145" t="str">
        <f>'Tabulation of Bids'!C185</f>
        <v>FOOT</v>
      </c>
      <c r="D184" s="145">
        <f>'Tabulation of Bids'!D185</f>
        <v>50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Sub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Total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>
        <f>'Tabulation of Bids'!A188</f>
        <v>169</v>
      </c>
      <c r="B187" s="204" t="str">
        <f>'Tabulation of Bids'!B188</f>
        <v>PRIVATE WATER SERVICE (BORED OR PULLED), COPPER, COMPLETE, 2"</v>
      </c>
      <c r="C187" s="145" t="str">
        <f>'Tabulation of Bids'!C188</f>
        <v>FOOT</v>
      </c>
      <c r="D187" s="203">
        <f>'Tabulation of Bids'!D188</f>
        <v>50</v>
      </c>
      <c r="E187" s="205"/>
      <c r="F187" s="205">
        <f t="shared" ref="F187:F210" si="7">+D187*E187</f>
        <v>0</v>
      </c>
    </row>
    <row r="188" spans="1:6" ht="20.25" customHeight="1" x14ac:dyDescent="0.2">
      <c r="A188" s="145">
        <f>'Tabulation of Bids'!A189</f>
        <v>170</v>
      </c>
      <c r="B188" s="160" t="str">
        <f>'Tabulation of Bids'!B189</f>
        <v>PUBLIC WATER SERVICE (OPEN-CUT), COPPER, COMPLETE 1"</v>
      </c>
      <c r="C188" s="145" t="str">
        <f>'Tabulation of Bids'!C189</f>
        <v>FOOT</v>
      </c>
      <c r="D188" s="145">
        <f>'Tabulation of Bids'!D189</f>
        <v>950</v>
      </c>
      <c r="E188" s="146"/>
      <c r="F188" s="146">
        <f t="shared" si="7"/>
        <v>0</v>
      </c>
    </row>
    <row r="189" spans="1:6" ht="20.25" customHeight="1" x14ac:dyDescent="0.2">
      <c r="A189" s="145">
        <f>'Tabulation of Bids'!A190</f>
        <v>171</v>
      </c>
      <c r="B189" s="160" t="str">
        <f>'Tabulation of Bids'!B190</f>
        <v>PUBLIC WATER SERVICE (OPEN-CUT), COPPER, COMPLETE 1.5"</v>
      </c>
      <c r="C189" s="145" t="str">
        <f>'Tabulation of Bids'!C190</f>
        <v>FOOT</v>
      </c>
      <c r="D189" s="145">
        <f>'Tabulation of Bids'!D190</f>
        <v>50</v>
      </c>
      <c r="E189" s="146"/>
      <c r="F189" s="146">
        <f t="shared" si="7"/>
        <v>0</v>
      </c>
    </row>
    <row r="190" spans="1:6" ht="20.25" customHeight="1" x14ac:dyDescent="0.2">
      <c r="A190" s="145">
        <f>'Tabulation of Bids'!A191</f>
        <v>172</v>
      </c>
      <c r="B190" s="160" t="str">
        <f>'Tabulation of Bids'!B191</f>
        <v>PUBLIC WATER SERVICE (OPEN-CUT), COPPER, COMPLETE 2"</v>
      </c>
      <c r="C190" s="145" t="str">
        <f>'Tabulation of Bids'!C191</f>
        <v>FOOT</v>
      </c>
      <c r="D190" s="145">
        <f>'Tabulation of Bids'!D191</f>
        <v>50</v>
      </c>
      <c r="E190" s="146"/>
      <c r="F190" s="146">
        <f t="shared" si="7"/>
        <v>0</v>
      </c>
    </row>
    <row r="191" spans="1:6" ht="20.25" customHeight="1" x14ac:dyDescent="0.2">
      <c r="A191" s="145">
        <f>'Tabulation of Bids'!A192</f>
        <v>173</v>
      </c>
      <c r="B191" s="160" t="str">
        <f>'Tabulation of Bids'!B192</f>
        <v>PUBLIC WATER SERVICE (OPEN-CUT), DUCTILE IRON, COMPLETE 6"</v>
      </c>
      <c r="C191" s="145" t="str">
        <f>'Tabulation of Bids'!C192</f>
        <v>FOOT</v>
      </c>
      <c r="D191" s="145">
        <f>'Tabulation of Bids'!D192</f>
        <v>50</v>
      </c>
      <c r="E191" s="146"/>
      <c r="F191" s="146">
        <f t="shared" si="7"/>
        <v>0</v>
      </c>
    </row>
    <row r="192" spans="1:6" ht="20.25" customHeight="1" x14ac:dyDescent="0.2">
      <c r="A192" s="145">
        <f>'Tabulation of Bids'!A193</f>
        <v>174</v>
      </c>
      <c r="B192" s="160" t="str">
        <f>'Tabulation of Bids'!B193</f>
        <v>CONNECT TO EXISTING/RELOCATED WATER METER (BASEMENT/CRAWL SPACE), COMPLETE</v>
      </c>
      <c r="C192" s="145" t="str">
        <f>'Tabulation of Bids'!C193</f>
        <v>EACH</v>
      </c>
      <c r="D192" s="145">
        <f>'Tabulation of Bids'!D193</f>
        <v>115</v>
      </c>
      <c r="E192" s="146"/>
      <c r="F192" s="146">
        <f t="shared" si="7"/>
        <v>0</v>
      </c>
    </row>
    <row r="193" spans="1:6" ht="20.25" customHeight="1" x14ac:dyDescent="0.2">
      <c r="A193" s="145">
        <f>'Tabulation of Bids'!A194</f>
        <v>175</v>
      </c>
      <c r="B193" s="160" t="str">
        <f>'Tabulation of Bids'!B194</f>
        <v>CONNECT TO EXISTING/RELOCATED WATER METER (SLAB ON GRADE), COMPLETE</v>
      </c>
      <c r="C193" s="145" t="str">
        <f>'Tabulation of Bids'!C194</f>
        <v>EACH</v>
      </c>
      <c r="D193" s="145">
        <f>'Tabulation of Bids'!D194</f>
        <v>40</v>
      </c>
      <c r="E193" s="146"/>
      <c r="F193" s="146">
        <f t="shared" si="7"/>
        <v>0</v>
      </c>
    </row>
    <row r="194" spans="1:6" ht="20.25" customHeight="1" x14ac:dyDescent="0.2">
      <c r="A194" s="145">
        <f>'Tabulation of Bids'!A195</f>
        <v>176</v>
      </c>
      <c r="B194" s="160" t="str">
        <f>'Tabulation of Bids'!B195</f>
        <v>INTERIOR WATER METER RELOCATION, COMPLETE</v>
      </c>
      <c r="C194" s="145" t="str">
        <f>'Tabulation of Bids'!C195</f>
        <v>FOOT</v>
      </c>
      <c r="D194" s="145">
        <f>'Tabulation of Bids'!D195</f>
        <v>1300</v>
      </c>
      <c r="E194" s="146"/>
      <c r="F194" s="146">
        <f t="shared" si="7"/>
        <v>0</v>
      </c>
    </row>
    <row r="195" spans="1:6" ht="20.25" customHeight="1" x14ac:dyDescent="0.2">
      <c r="A195" s="145">
        <f>'Tabulation of Bids'!A196</f>
        <v>177</v>
      </c>
      <c r="B195" s="160" t="str">
        <f>'Tabulation of Bids'!B196</f>
        <v>RECONNECTION OF WATER SERVICE ELECTRICAL JUMPER CABLE</v>
      </c>
      <c r="C195" s="145" t="str">
        <f>'Tabulation of Bids'!C196</f>
        <v>EACH</v>
      </c>
      <c r="D195" s="145">
        <f>'Tabulation of Bids'!D196</f>
        <v>136</v>
      </c>
      <c r="E195" s="146"/>
      <c r="F195" s="146">
        <f t="shared" si="7"/>
        <v>0</v>
      </c>
    </row>
    <row r="196" spans="1:6" ht="20.25" customHeight="1" x14ac:dyDescent="0.2">
      <c r="A196" s="145">
        <f>'Tabulation of Bids'!A197</f>
        <v>178</v>
      </c>
      <c r="B196" s="160" t="str">
        <f>'Tabulation of Bids'!B197</f>
        <v>PRIMARY ELECTRICAL GROUNDING SYSTEM INSTALLATION</v>
      </c>
      <c r="C196" s="145" t="str">
        <f>'Tabulation of Bids'!C197</f>
        <v>EACH</v>
      </c>
      <c r="D196" s="145">
        <f>'Tabulation of Bids'!D197</f>
        <v>136</v>
      </c>
      <c r="E196" s="146"/>
      <c r="F196" s="146">
        <f t="shared" si="7"/>
        <v>0</v>
      </c>
    </row>
    <row r="197" spans="1:6" ht="20.25" customHeight="1" x14ac:dyDescent="0.2">
      <c r="A197" s="145">
        <f>'Tabulation of Bids'!A198</f>
        <v>179</v>
      </c>
      <c r="B197" s="160" t="str">
        <f>'Tabulation of Bids'!B198</f>
        <v>WATER MAIN QUALITY STORM SEWER, COMPLETE, 12"</v>
      </c>
      <c r="C197" s="145" t="str">
        <f>'Tabulation of Bids'!C198</f>
        <v>FOOT</v>
      </c>
      <c r="D197" s="145">
        <f>'Tabulation of Bids'!D198</f>
        <v>280</v>
      </c>
      <c r="E197" s="146"/>
      <c r="F197" s="146">
        <f t="shared" si="7"/>
        <v>0</v>
      </c>
    </row>
    <row r="198" spans="1:6" ht="20.25" customHeight="1" x14ac:dyDescent="0.2">
      <c r="A198" s="145">
        <f>'Tabulation of Bids'!A199</f>
        <v>180</v>
      </c>
      <c r="B198" s="160" t="str">
        <f>'Tabulation of Bids'!B199</f>
        <v>WATER MAIN QUALITY STORM SEWER, COMPLETE, 15"</v>
      </c>
      <c r="C198" s="145" t="str">
        <f>'Tabulation of Bids'!C199</f>
        <v>FOOT</v>
      </c>
      <c r="D198" s="145">
        <f>'Tabulation of Bids'!D199</f>
        <v>220</v>
      </c>
      <c r="E198" s="146"/>
      <c r="F198" s="146">
        <f t="shared" si="7"/>
        <v>0</v>
      </c>
    </row>
    <row r="199" spans="1:6" ht="20.25" customHeight="1" x14ac:dyDescent="0.2">
      <c r="A199" s="145">
        <f>'Tabulation of Bids'!A200</f>
        <v>181</v>
      </c>
      <c r="B199" s="160" t="str">
        <f>'Tabulation of Bids'!B200</f>
        <v>WATER MAIN QUALITY STORM SEWER, COMPLETE, 18"</v>
      </c>
      <c r="C199" s="145" t="str">
        <f>'Tabulation of Bids'!C200</f>
        <v>FOOT</v>
      </c>
      <c r="D199" s="145">
        <f>'Tabulation of Bids'!D200</f>
        <v>60</v>
      </c>
      <c r="E199" s="146"/>
      <c r="F199" s="146">
        <f t="shared" si="7"/>
        <v>0</v>
      </c>
    </row>
    <row r="200" spans="1:6" ht="20.25" customHeight="1" x14ac:dyDescent="0.2">
      <c r="A200" s="145">
        <f>'Tabulation of Bids'!A201</f>
        <v>182</v>
      </c>
      <c r="B200" s="160" t="str">
        <f>'Tabulation of Bids'!B201</f>
        <v>WATER MAIN QUALITY STORM SEWER, COMPLETE, 24"</v>
      </c>
      <c r="C200" s="145" t="str">
        <f>'Tabulation of Bids'!C201</f>
        <v>FOOT</v>
      </c>
      <c r="D200" s="145">
        <f>'Tabulation of Bids'!D201</f>
        <v>40</v>
      </c>
      <c r="E200" s="146"/>
      <c r="F200" s="146">
        <f t="shared" si="7"/>
        <v>0</v>
      </c>
    </row>
    <row r="201" spans="1:6" ht="20.25" customHeight="1" x14ac:dyDescent="0.2">
      <c r="A201" s="145">
        <f>'Tabulation of Bids'!A202</f>
        <v>183</v>
      </c>
      <c r="B201" s="160" t="str">
        <f>'Tabulation of Bids'!B202</f>
        <v>WATER MAIN QUALITY STORM SEWER, COMPLETE, 30"</v>
      </c>
      <c r="C201" s="145" t="str">
        <f>'Tabulation of Bids'!C202</f>
        <v>FOOT</v>
      </c>
      <c r="D201" s="145">
        <f>'Tabulation of Bids'!D202</f>
        <v>160</v>
      </c>
      <c r="E201" s="146"/>
      <c r="F201" s="146">
        <f t="shared" si="7"/>
        <v>0</v>
      </c>
    </row>
    <row r="202" spans="1:6" ht="20.25" customHeight="1" x14ac:dyDescent="0.2">
      <c r="A202" s="145">
        <f>'Tabulation of Bids'!A203</f>
        <v>184</v>
      </c>
      <c r="B202" s="160" t="str">
        <f>'Tabulation of Bids'!B203</f>
        <v>WATER MAIN QUALITY STORM SEWER, COMPLETE, 36"</v>
      </c>
      <c r="C202" s="145" t="str">
        <f>'Tabulation of Bids'!C203</f>
        <v>FOOT</v>
      </c>
      <c r="D202" s="145">
        <f>'Tabulation of Bids'!D203</f>
        <v>20</v>
      </c>
      <c r="E202" s="146"/>
      <c r="F202" s="146">
        <f t="shared" si="7"/>
        <v>0</v>
      </c>
    </row>
    <row r="203" spans="1:6" ht="20.25" customHeight="1" x14ac:dyDescent="0.2">
      <c r="A203" s="145">
        <f>'Tabulation of Bids'!A204</f>
        <v>185</v>
      </c>
      <c r="B203" s="160" t="str">
        <f>'Tabulation of Bids'!B204</f>
        <v>STORM SEWER, CLASS B, TYPE 1, 12" RCP</v>
      </c>
      <c r="C203" s="145" t="str">
        <f>'Tabulation of Bids'!C204</f>
        <v>FOOT</v>
      </c>
      <c r="D203" s="145">
        <f>'Tabulation of Bids'!D204</f>
        <v>20</v>
      </c>
      <c r="E203" s="146"/>
      <c r="F203" s="146">
        <f t="shared" si="7"/>
        <v>0</v>
      </c>
    </row>
    <row r="204" spans="1:6" ht="20.25" customHeight="1" x14ac:dyDescent="0.2">
      <c r="A204" s="145">
        <f>'Tabulation of Bids'!A205</f>
        <v>186</v>
      </c>
      <c r="B204" s="160" t="str">
        <f>'Tabulation of Bids'!B205</f>
        <v>WATER MAIN QUALITY PVC SANITARY SEWER SERVICE, 4"</v>
      </c>
      <c r="C204" s="145" t="str">
        <f>'Tabulation of Bids'!C205</f>
        <v>FOOT</v>
      </c>
      <c r="D204" s="145">
        <f>'Tabulation of Bids'!D205</f>
        <v>100</v>
      </c>
      <c r="E204" s="146"/>
      <c r="F204" s="146">
        <f t="shared" si="7"/>
        <v>0</v>
      </c>
    </row>
    <row r="205" spans="1:6" ht="20.25" customHeight="1" x14ac:dyDescent="0.2">
      <c r="A205" s="145">
        <f>'Tabulation of Bids'!A206</f>
        <v>187</v>
      </c>
      <c r="B205" s="160" t="str">
        <f>'Tabulation of Bids'!B206</f>
        <v>WATER MAIN QUALITY PVC SANITARY SEWER SERVICE, 6"</v>
      </c>
      <c r="C205" s="145" t="str">
        <f>'Tabulation of Bids'!C206</f>
        <v>FOOT</v>
      </c>
      <c r="D205" s="145">
        <f>'Tabulation of Bids'!D206</f>
        <v>100</v>
      </c>
      <c r="E205" s="146"/>
      <c r="F205" s="146">
        <f t="shared" si="7"/>
        <v>0</v>
      </c>
    </row>
    <row r="206" spans="1:6" ht="20.25" customHeight="1" x14ac:dyDescent="0.2">
      <c r="A206" s="145">
        <f>'Tabulation of Bids'!A207</f>
        <v>188</v>
      </c>
      <c r="B206" s="160" t="str">
        <f>'Tabulation of Bids'!B207</f>
        <v>WATER MAIN QUALITY PVC SANITARY SEWER, COMPLETE, 12"</v>
      </c>
      <c r="C206" s="145" t="str">
        <f>'Tabulation of Bids'!C207</f>
        <v>FOOT</v>
      </c>
      <c r="D206" s="145">
        <f>'Tabulation of Bids'!D207</f>
        <v>100</v>
      </c>
      <c r="E206" s="146"/>
      <c r="F206" s="146">
        <f t="shared" si="7"/>
        <v>0</v>
      </c>
    </row>
    <row r="207" spans="1:6" ht="20.25" customHeight="1" x14ac:dyDescent="0.2">
      <c r="A207" s="145">
        <f>'Tabulation of Bids'!A208</f>
        <v>189</v>
      </c>
      <c r="B207" s="160" t="str">
        <f>'Tabulation of Bids'!B208</f>
        <v>ROCK EXCAVATION</v>
      </c>
      <c r="C207" s="145" t="str">
        <f>'Tabulation of Bids'!C208</f>
        <v>CU YD</v>
      </c>
      <c r="D207" s="145">
        <f>'Tabulation of Bids'!D208</f>
        <v>50</v>
      </c>
      <c r="E207" s="146"/>
      <c r="F207" s="146">
        <f t="shared" si="7"/>
        <v>0</v>
      </c>
    </row>
    <row r="208" spans="1:6" ht="20.25" customHeight="1" x14ac:dyDescent="0.2">
      <c r="A208" s="145">
        <f>'Tabulation of Bids'!A209</f>
        <v>190</v>
      </c>
      <c r="B208" s="160" t="str">
        <f>'Tabulation of Bids'!B209</f>
        <v>EXPLORATORY EXCAVATION</v>
      </c>
      <c r="C208" s="145" t="str">
        <f>'Tabulation of Bids'!C209</f>
        <v>CU YD</v>
      </c>
      <c r="D208" s="145">
        <f>'Tabulation of Bids'!D209</f>
        <v>50</v>
      </c>
      <c r="E208" s="146"/>
      <c r="F208" s="146">
        <f t="shared" si="7"/>
        <v>0</v>
      </c>
    </row>
    <row r="209" spans="1:6" ht="20.25" customHeight="1" x14ac:dyDescent="0.2">
      <c r="A209" s="145">
        <f>'Tabulation of Bids'!A210</f>
        <v>191</v>
      </c>
      <c r="B209" s="160" t="str">
        <f>'Tabulation of Bids'!B210</f>
        <v>DOMESTIC AND FIRE WATER SERVICE COMBINATION INSIDE BUILDIN, COMPLETE, CASH ALLOWANCE</v>
      </c>
      <c r="C209" s="145" t="str">
        <f>'Tabulation of Bids'!C210</f>
        <v>EACH</v>
      </c>
      <c r="D209" s="145">
        <f>'Tabulation of Bids'!D210</f>
        <v>1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rowBreaks count="7" manualBreakCount="7">
    <brk id="28" max="5" man="1"/>
    <brk id="54" max="5" man="1"/>
    <brk id="80" max="5" man="1"/>
    <brk id="106" max="5" man="1"/>
    <brk id="132" max="5" man="1"/>
    <brk id="158" max="5" man="1"/>
    <brk id="184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88"/>
      <c r="F2" s="389"/>
    </row>
    <row r="3" spans="1:6" s="98" customFormat="1" ht="15.75" customHeight="1" x14ac:dyDescent="0.2">
      <c r="A3" s="123"/>
      <c r="B3" s="126"/>
      <c r="C3" s="125" t="s">
        <v>14</v>
      </c>
      <c r="D3" s="390" t="s">
        <v>15</v>
      </c>
      <c r="E3" s="390"/>
      <c r="F3" s="391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86" t="str">
        <f>'Tabulation of Bids'!$A$3</f>
        <v>AUBURN STREET RECONSTRUCTION - 2026</v>
      </c>
      <c r="E4" s="386"/>
      <c r="F4" s="387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EARTH EXCAVATION</v>
      </c>
      <c r="C16" s="96" t="str">
        <f>'Tabulation of Bids'!$C6</f>
        <v>CU YD</v>
      </c>
      <c r="D16" s="211">
        <f>'Tabulation of Bids'!$D6</f>
        <v>429</v>
      </c>
      <c r="E16" s="246">
        <f>'Tabulation of Bids'!$E6</f>
        <v>30</v>
      </c>
      <c r="F16" s="327">
        <f>D16*E16</f>
        <v>12870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TOPSOIL FURNISH AND PLACE, 4''</v>
      </c>
      <c r="C17" s="96" t="str">
        <f>'Tabulation of Bids'!$C7</f>
        <v>SQ YD</v>
      </c>
      <c r="D17" s="97">
        <f>'Tabulation of Bids'!$D7</f>
        <v>9759</v>
      </c>
      <c r="E17" s="241">
        <f>'Tabulation of Bids'!$E7</f>
        <v>5</v>
      </c>
      <c r="F17" s="328">
        <f t="shared" ref="F17:F32" si="0">D17*E17</f>
        <v>48795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INLET AND PIPE PROTECTION</v>
      </c>
      <c r="C18" s="96" t="str">
        <f>'Tabulation of Bids'!$C8</f>
        <v>EACH</v>
      </c>
      <c r="D18" s="97">
        <f>'Tabulation of Bids'!$D8</f>
        <v>103</v>
      </c>
      <c r="E18" s="241">
        <f>'Tabulation of Bids'!$E8</f>
        <v>200</v>
      </c>
      <c r="F18" s="328">
        <f t="shared" si="0"/>
        <v>20600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AGGREGATE SUBGRADE IMPROVEMENT</v>
      </c>
      <c r="C19" s="96" t="str">
        <f>'Tabulation of Bids'!$C9</f>
        <v xml:space="preserve">CU YD  </v>
      </c>
      <c r="D19" s="97">
        <f>'Tabulation of Bids'!$D9</f>
        <v>413</v>
      </c>
      <c r="E19" s="241">
        <f>'Tabulation of Bids'!$E9</f>
        <v>75</v>
      </c>
      <c r="F19" s="328">
        <f t="shared" si="0"/>
        <v>30975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AGGREGATE BASE COURSE, TYPE B</v>
      </c>
      <c r="C20" s="96" t="str">
        <f>'Tabulation of Bids'!$C10</f>
        <v xml:space="preserve">TON    </v>
      </c>
      <c r="D20" s="97">
        <f>'Tabulation of Bids'!$D10</f>
        <v>5042</v>
      </c>
      <c r="E20" s="241">
        <f>'Tabulation of Bids'!$E10</f>
        <v>26</v>
      </c>
      <c r="F20" s="328">
        <f t="shared" si="0"/>
        <v>131092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BITUMINOUS MATERIALS (TACK COAT)</v>
      </c>
      <c r="C21" s="96" t="str">
        <f>'Tabulation of Bids'!$C11</f>
        <v xml:space="preserve">POUND  </v>
      </c>
      <c r="D21" s="97">
        <f>'Tabulation of Bids'!$D11</f>
        <v>8559</v>
      </c>
      <c r="E21" s="241">
        <f>'Tabulation of Bids'!$E11</f>
        <v>3.5</v>
      </c>
      <c r="F21" s="328">
        <f t="shared" si="0"/>
        <v>29956.5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LONGITUDINAL JOINT SEALANT</v>
      </c>
      <c r="C22" s="96" t="str">
        <f>'Tabulation of Bids'!$C12</f>
        <v xml:space="preserve">FOOT   </v>
      </c>
      <c r="D22" s="97">
        <f>'Tabulation of Bids'!$D12</f>
        <v>3441</v>
      </c>
      <c r="E22" s="241">
        <f>'Tabulation of Bids'!$E12</f>
        <v>3</v>
      </c>
      <c r="F22" s="328">
        <f t="shared" si="0"/>
        <v>10323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PORTLAND CEMENT CONCRETE SURFACE REMOVAL - BUTT JOINT</v>
      </c>
      <c r="C23" s="96" t="str">
        <f>'Tabulation of Bids'!$C13</f>
        <v xml:space="preserve">SQ YD  </v>
      </c>
      <c r="D23" s="97">
        <f>'Tabulation of Bids'!$D13</f>
        <v>5219</v>
      </c>
      <c r="E23" s="241">
        <f>'Tabulation of Bids'!$E13</f>
        <v>10</v>
      </c>
      <c r="F23" s="328">
        <f t="shared" si="0"/>
        <v>52190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HOT-MIX ASPHALT BINDER COURSE, IL-19.0, N50</v>
      </c>
      <c r="C24" s="96" t="str">
        <f>'Tabulation of Bids'!$C14</f>
        <v>TON</v>
      </c>
      <c r="D24" s="97">
        <f>'Tabulation of Bids'!$D14</f>
        <v>2910</v>
      </c>
      <c r="E24" s="241">
        <f>'Tabulation of Bids'!$E14</f>
        <v>85</v>
      </c>
      <c r="F24" s="328">
        <f t="shared" si="0"/>
        <v>247350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HOT-MIX ASPHALT SURFACE COURSE, IL-9.5FG, MIX "D", N70</v>
      </c>
      <c r="C25" s="96" t="str">
        <f>'Tabulation of Bids'!$C15</f>
        <v>TON</v>
      </c>
      <c r="D25" s="97">
        <f>'Tabulation of Bids'!$D15</f>
        <v>5512</v>
      </c>
      <c r="E25" s="241">
        <f>'Tabulation of Bids'!$E15</f>
        <v>90</v>
      </c>
      <c r="F25" s="328">
        <f t="shared" si="0"/>
        <v>496080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BITUMINOUS MATERIALS (PRIME COAT)</v>
      </c>
      <c r="C26" s="96" t="str">
        <f>'Tabulation of Bids'!$C16</f>
        <v xml:space="preserve">POUND  </v>
      </c>
      <c r="D26" s="97">
        <f>'Tabulation of Bids'!$D16</f>
        <v>8559</v>
      </c>
      <c r="E26" s="241">
        <f>'Tabulation of Bids'!$E16</f>
        <v>0.75</v>
      </c>
      <c r="F26" s="328">
        <f t="shared" si="0"/>
        <v>6419.25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PAVEMENT REMOVAL</v>
      </c>
      <c r="C27" s="96" t="str">
        <f>'Tabulation of Bids'!$C17</f>
        <v>SQ YD</v>
      </c>
      <c r="D27" s="97">
        <f>'Tabulation of Bids'!$D17</f>
        <v>16002</v>
      </c>
      <c r="E27" s="241">
        <f>'Tabulation of Bids'!$E17</f>
        <v>12</v>
      </c>
      <c r="F27" s="328">
        <f t="shared" si="0"/>
        <v>192024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PORTLAND CEMENT CONCRETE DRIVEWAY PAVEMENT,  6 INCH</v>
      </c>
      <c r="C28" s="96" t="str">
        <f>'Tabulation of Bids'!$C18</f>
        <v xml:space="preserve">SQ YD  </v>
      </c>
      <c r="D28" s="97">
        <f>'Tabulation of Bids'!$D18</f>
        <v>1883</v>
      </c>
      <c r="E28" s="241">
        <f>'Tabulation of Bids'!$E18</f>
        <v>100</v>
      </c>
      <c r="F28" s="328">
        <f t="shared" si="0"/>
        <v>188300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PORTLAND CEMENT CONCRETE DRIVEWAY PAVEMENT,  8 INCH</v>
      </c>
      <c r="C29" s="96" t="str">
        <f>'Tabulation of Bids'!$C19</f>
        <v xml:space="preserve">SQ YD  </v>
      </c>
      <c r="D29" s="97">
        <f>'Tabulation of Bids'!$D19</f>
        <v>2162</v>
      </c>
      <c r="E29" s="241">
        <f>'Tabulation of Bids'!$E19</f>
        <v>110</v>
      </c>
      <c r="F29" s="328">
        <f t="shared" si="0"/>
        <v>237820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PORTLAND CEMENT CONCRETE SIDEWALK  4 INCH</v>
      </c>
      <c r="C30" s="96" t="str">
        <f>'Tabulation of Bids'!$C20</f>
        <v>SQ FT</v>
      </c>
      <c r="D30" s="97">
        <f>'Tabulation of Bids'!$D20</f>
        <v>44653</v>
      </c>
      <c r="E30" s="241">
        <f>'Tabulation of Bids'!$E20</f>
        <v>10</v>
      </c>
      <c r="F30" s="328">
        <f t="shared" si="0"/>
        <v>446530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DETECTABLE WARNINGS</v>
      </c>
      <c r="C31" s="96" t="str">
        <f>'Tabulation of Bids'!$C21</f>
        <v xml:space="preserve">SQ FT  </v>
      </c>
      <c r="D31" s="97">
        <f>'Tabulation of Bids'!$D21</f>
        <v>738</v>
      </c>
      <c r="E31" s="241">
        <f>'Tabulation of Bids'!$E21</f>
        <v>30</v>
      </c>
      <c r="F31" s="328">
        <f t="shared" si="0"/>
        <v>22140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DRIVEWAY PAVEMENT REMOVAL</v>
      </c>
      <c r="C32" s="96" t="str">
        <f>'Tabulation of Bids'!$C22</f>
        <v xml:space="preserve">SQ YD  </v>
      </c>
      <c r="D32" s="97">
        <f>'Tabulation of Bids'!$D22</f>
        <v>2529</v>
      </c>
      <c r="E32" s="241">
        <f>'Tabulation of Bids'!$E22</f>
        <v>8</v>
      </c>
      <c r="F32" s="328">
        <f t="shared" si="0"/>
        <v>20232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COMBINATION CURB AND GUTTER REMOVAL</v>
      </c>
      <c r="C33" s="99" t="str">
        <f>'Tabulation of Bids'!$C23</f>
        <v>FOOT</v>
      </c>
      <c r="D33" s="97">
        <f>'Tabulation of Bids'!$D23</f>
        <v>17297</v>
      </c>
      <c r="E33" s="241">
        <f>'Tabulation of Bids'!$E23</f>
        <v>4</v>
      </c>
      <c r="F33" s="328">
        <f t="shared" ref="F33:F39" si="1">D33*E33</f>
        <v>69188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SIDEWALK REMOVAL</v>
      </c>
      <c r="C34" s="96" t="str">
        <f>'Tabulation of Bids'!$C24</f>
        <v>SQ FT</v>
      </c>
      <c r="D34" s="97">
        <f>'Tabulation of Bids'!$D24</f>
        <v>56642</v>
      </c>
      <c r="E34" s="241">
        <f>'Tabulation of Bids'!$E24</f>
        <v>2.5</v>
      </c>
      <c r="F34" s="328">
        <f t="shared" si="1"/>
        <v>141605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MEDIAN REMOVAL</v>
      </c>
      <c r="C35" s="96" t="str">
        <f>'Tabulation of Bids'!$C25</f>
        <v xml:space="preserve">SQ FT  </v>
      </c>
      <c r="D35" s="97">
        <f>'Tabulation of Bids'!$D25</f>
        <v>4214</v>
      </c>
      <c r="E35" s="241">
        <f>'Tabulation of Bids'!$E25</f>
        <v>15</v>
      </c>
      <c r="F35" s="328">
        <f t="shared" si="1"/>
        <v>63210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MEDIAN REMOVAL PARTIAL DEPTH</v>
      </c>
      <c r="C36" s="96" t="str">
        <f>'Tabulation of Bids'!$C26</f>
        <v>SQ FT</v>
      </c>
      <c r="D36" s="97">
        <f>'Tabulation of Bids'!$D26</f>
        <v>8105</v>
      </c>
      <c r="E36" s="241">
        <f>'Tabulation of Bids'!$E26</f>
        <v>2.5</v>
      </c>
      <c r="F36" s="328">
        <f t="shared" si="1"/>
        <v>20262.5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CLASS B PATCHES, TYPE III, 6 INCH</v>
      </c>
      <c r="C37" s="96" t="str">
        <f>'Tabulation of Bids'!$C27</f>
        <v>SQ YD</v>
      </c>
      <c r="D37" s="97">
        <f>'Tabulation of Bids'!$D27</f>
        <v>752</v>
      </c>
      <c r="E37" s="241">
        <f>'Tabulation of Bids'!$E27</f>
        <v>100</v>
      </c>
      <c r="F37" s="328">
        <f t="shared" si="1"/>
        <v>75200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CLASS B PATCHES, TYPE III, 9 INCH</v>
      </c>
      <c r="C38" s="96" t="str">
        <f>'Tabulation of Bids'!$C28</f>
        <v>SQ YD</v>
      </c>
      <c r="D38" s="97">
        <f>'Tabulation of Bids'!$D28</f>
        <v>719</v>
      </c>
      <c r="E38" s="241">
        <f>'Tabulation of Bids'!$E28</f>
        <v>150</v>
      </c>
      <c r="F38" s="328">
        <f t="shared" si="1"/>
        <v>107850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CLASS B PATCHES, TYPE III, 10 INCH</v>
      </c>
      <c r="C39" s="247" t="str">
        <f>'Tabulation of Bids'!$C29</f>
        <v>SQ YD</v>
      </c>
      <c r="D39" s="244">
        <f>'Tabulation of Bids'!$D29</f>
        <v>1113</v>
      </c>
      <c r="E39" s="245">
        <f>'Tabulation of Bids'!$E29</f>
        <v>150</v>
      </c>
      <c r="F39" s="329">
        <f t="shared" si="1"/>
        <v>166950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0">
        <f>SUM(F16:F39)</f>
        <v>2837962.25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84">
        <f>E2</f>
        <v>0</v>
      </c>
      <c r="F47" s="385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86" t="str">
        <f>D4</f>
        <v>AUBURN STREET RECONSTRUCTION - 2026</v>
      </c>
      <c r="E49" s="386"/>
      <c r="F49" s="387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CLASS B PATCHES, TYPE III, 12 INCH</v>
      </c>
      <c r="C61" s="96" t="str">
        <f>'Tabulation of Bids'!$C32</f>
        <v>SQ YD</v>
      </c>
      <c r="D61" s="211">
        <f>'Tabulation of Bids'!$D32</f>
        <v>538</v>
      </c>
      <c r="E61" s="246">
        <f>'Tabulation of Bids'!$E32</f>
        <v>260</v>
      </c>
      <c r="F61" s="327">
        <f>D61*E61</f>
        <v>139880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COMBINATION CONCRETE CURB AND GUTTER, TYPE M-6.18 (MODIFIED)</v>
      </c>
      <c r="C62" s="96" t="str">
        <f>'Tabulation of Bids'!$C33</f>
        <v>FOOT</v>
      </c>
      <c r="D62" s="97">
        <f>'Tabulation of Bids'!$D33</f>
        <v>22811</v>
      </c>
      <c r="E62" s="241">
        <f>'Tabulation of Bids'!$E33</f>
        <v>30</v>
      </c>
      <c r="F62" s="328">
        <f t="shared" ref="F62:F84" si="3">D62*E62</f>
        <v>684330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CONCRETE MEDIAN, TYPE SB-6.12</v>
      </c>
      <c r="C63" s="96" t="str">
        <f>'Tabulation of Bids'!$C34</f>
        <v xml:space="preserve">SQ FT  </v>
      </c>
      <c r="D63" s="97">
        <f>'Tabulation of Bids'!$D34</f>
        <v>2135</v>
      </c>
      <c r="E63" s="241">
        <f>'Tabulation of Bids'!$E34</f>
        <v>15</v>
      </c>
      <c r="F63" s="328">
        <f t="shared" si="3"/>
        <v>32025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CHAIN LINK FENCE,   4'</v>
      </c>
      <c r="C64" s="96" t="str">
        <f>'Tabulation of Bids'!$C35</f>
        <v xml:space="preserve">FOOT   </v>
      </c>
      <c r="D64" s="97">
        <f>'Tabulation of Bids'!$D35</f>
        <v>86</v>
      </c>
      <c r="E64" s="241">
        <f>'Tabulation of Bids'!$E35</f>
        <v>42</v>
      </c>
      <c r="F64" s="328">
        <f t="shared" si="3"/>
        <v>3612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NON-SPECIAL WASTE DISPOSAL</v>
      </c>
      <c r="C65" s="96" t="str">
        <f>'Tabulation of Bids'!$C36</f>
        <v xml:space="preserve">CU YD  </v>
      </c>
      <c r="D65" s="97">
        <f>'Tabulation of Bids'!$D36</f>
        <v>1300</v>
      </c>
      <c r="E65" s="241">
        <f>'Tabulation of Bids'!$E36</f>
        <v>45</v>
      </c>
      <c r="F65" s="328">
        <f t="shared" si="3"/>
        <v>58500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SPECIAL WASTE DISPOSAL</v>
      </c>
      <c r="C66" s="96" t="str">
        <f>'Tabulation of Bids'!$C37</f>
        <v xml:space="preserve">CU YD  </v>
      </c>
      <c r="D66" s="97">
        <f>'Tabulation of Bids'!$D37</f>
        <v>550</v>
      </c>
      <c r="E66" s="241">
        <f>'Tabulation of Bids'!$E37</f>
        <v>45</v>
      </c>
      <c r="F66" s="328">
        <f t="shared" si="3"/>
        <v>24750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SOIL DISPOSAL ANALYSIS</v>
      </c>
      <c r="C67" s="96" t="str">
        <f>'Tabulation of Bids'!$C38</f>
        <v xml:space="preserve">EACH   </v>
      </c>
      <c r="D67" s="97">
        <f>'Tabulation of Bids'!$D38</f>
        <v>11</v>
      </c>
      <c r="E67" s="241">
        <f>'Tabulation of Bids'!$E38</f>
        <v>1500</v>
      </c>
      <c r="F67" s="328">
        <f t="shared" si="3"/>
        <v>16500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REGULATED SUBSTANCES PRE-CONSTRUCTION PLAN</v>
      </c>
      <c r="C68" s="96" t="str">
        <f>'Tabulation of Bids'!$C39</f>
        <v xml:space="preserve">L SUM  </v>
      </c>
      <c r="D68" s="97">
        <f>'Tabulation of Bids'!$D39</f>
        <v>1</v>
      </c>
      <c r="E68" s="241">
        <f>'Tabulation of Bids'!$E39</f>
        <v>5000</v>
      </c>
      <c r="F68" s="328">
        <f t="shared" si="3"/>
        <v>5000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REGULATED SUBSTANCES FINAL CONSTRUCTION REPORT</v>
      </c>
      <c r="C69" s="96" t="str">
        <f>'Tabulation of Bids'!$C40</f>
        <v xml:space="preserve">L SUM  </v>
      </c>
      <c r="D69" s="97">
        <f>'Tabulation of Bids'!$D40</f>
        <v>1</v>
      </c>
      <c r="E69" s="241">
        <f>'Tabulation of Bids'!$E40</f>
        <v>2000</v>
      </c>
      <c r="F69" s="328">
        <f t="shared" si="3"/>
        <v>2000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MOBILIZATION</v>
      </c>
      <c r="C70" s="96" t="str">
        <f>'Tabulation of Bids'!$C41</f>
        <v xml:space="preserve">L SUM  </v>
      </c>
      <c r="D70" s="97">
        <f>'Tabulation of Bids'!$D41</f>
        <v>1</v>
      </c>
      <c r="E70" s="241">
        <f>'Tabulation of Bids'!$E41</f>
        <v>309081.94</v>
      </c>
      <c r="F70" s="328">
        <f t="shared" si="3"/>
        <v>309081.94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SIGN PANEL - TYPE 1</v>
      </c>
      <c r="C71" s="96" t="str">
        <f>'Tabulation of Bids'!$C42</f>
        <v xml:space="preserve">SQ FT  </v>
      </c>
      <c r="D71" s="97">
        <f>'Tabulation of Bids'!$D42</f>
        <v>385</v>
      </c>
      <c r="E71" s="241">
        <f>'Tabulation of Bids'!$E42</f>
        <v>8</v>
      </c>
      <c r="F71" s="328">
        <f t="shared" si="3"/>
        <v>3080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SIGN PANEL - TYPE 2</v>
      </c>
      <c r="C72" s="96" t="str">
        <f>'Tabulation of Bids'!$C43</f>
        <v xml:space="preserve">SQ FT  </v>
      </c>
      <c r="D72" s="97">
        <f>'Tabulation of Bids'!$D43</f>
        <v>555</v>
      </c>
      <c r="E72" s="241">
        <f>'Tabulation of Bids'!$E43</f>
        <v>8</v>
      </c>
      <c r="F72" s="328">
        <f t="shared" si="3"/>
        <v>4440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TELESCOPING STEEL SIGN SUPPORT</v>
      </c>
      <c r="C73" s="96" t="str">
        <f>'Tabulation of Bids'!$C44</f>
        <v xml:space="preserve">FOOT   </v>
      </c>
      <c r="D73" s="97">
        <f>'Tabulation of Bids'!$D44</f>
        <v>1494</v>
      </c>
      <c r="E73" s="241">
        <f>'Tabulation of Bids'!$E44</f>
        <v>5</v>
      </c>
      <c r="F73" s="328">
        <f t="shared" si="3"/>
        <v>7470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THERMOPLASTIC PAVEMENT MARKING - LETTERS AND SYMBOLS</v>
      </c>
      <c r="C74" s="96" t="str">
        <f>'Tabulation of Bids'!$C45</f>
        <v>SQ FT</v>
      </c>
      <c r="D74" s="97">
        <f>'Tabulation of Bids'!$D45</f>
        <v>1617</v>
      </c>
      <c r="E74" s="241">
        <f>'Tabulation of Bids'!$E45</f>
        <v>5</v>
      </c>
      <c r="F74" s="328">
        <f t="shared" si="3"/>
        <v>8085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THERMOPLASTIC PAVEMENT MARKING - LINE 4''</v>
      </c>
      <c r="C75" s="96" t="str">
        <f>'Tabulation of Bids'!$C46</f>
        <v>FOOT</v>
      </c>
      <c r="D75" s="97">
        <f>'Tabulation of Bids'!$D46</f>
        <v>17971</v>
      </c>
      <c r="E75" s="241">
        <f>'Tabulation of Bids'!$E46</f>
        <v>1</v>
      </c>
      <c r="F75" s="328">
        <f t="shared" si="3"/>
        <v>17971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THERMOPLASTIC PAVEMENT MARKING - LINE 6''</v>
      </c>
      <c r="C76" s="96" t="str">
        <f>'Tabulation of Bids'!$C47</f>
        <v>FOOT</v>
      </c>
      <c r="D76" s="97">
        <f>'Tabulation of Bids'!$D47</f>
        <v>1934</v>
      </c>
      <c r="E76" s="241">
        <f>'Tabulation of Bids'!$E47</f>
        <v>1</v>
      </c>
      <c r="F76" s="328">
        <f t="shared" si="3"/>
        <v>1934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THERMOPLASTIC PAVEMENT MARKING - LINE  8"</v>
      </c>
      <c r="C77" s="96" t="str">
        <f>'Tabulation of Bids'!$C48</f>
        <v xml:space="preserve">FOOT   </v>
      </c>
      <c r="D77" s="97">
        <f>'Tabulation of Bids'!$D48</f>
        <v>3724</v>
      </c>
      <c r="E77" s="241">
        <f>'Tabulation of Bids'!$E48</f>
        <v>2</v>
      </c>
      <c r="F77" s="328">
        <f t="shared" si="3"/>
        <v>7448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THERMOPLASTIC PAVEMENT MARKING - LINE 12"</v>
      </c>
      <c r="C78" s="99" t="str">
        <f>'Tabulation of Bids'!$C49</f>
        <v>FOOT</v>
      </c>
      <c r="D78" s="97">
        <f>'Tabulation of Bids'!$D49</f>
        <v>3730</v>
      </c>
      <c r="E78" s="241">
        <f>'Tabulation of Bids'!$E49</f>
        <v>3.25</v>
      </c>
      <c r="F78" s="328">
        <f t="shared" si="3"/>
        <v>12122.5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THERMOPLASTIC PAVEMENT MARKING - LINE 24''</v>
      </c>
      <c r="C79" s="96" t="str">
        <f>'Tabulation of Bids'!$C50</f>
        <v>FOOT</v>
      </c>
      <c r="D79" s="97">
        <f>'Tabulation of Bids'!$D50</f>
        <v>724</v>
      </c>
      <c r="E79" s="241">
        <f>'Tabulation of Bids'!$E50</f>
        <v>5</v>
      </c>
      <c r="F79" s="328">
        <f t="shared" si="3"/>
        <v>3620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DETECTABLE WARNINGS (SPECIAL)</v>
      </c>
      <c r="C80" s="96" t="str">
        <f>'Tabulation of Bids'!$C51</f>
        <v xml:space="preserve">SQ FT  </v>
      </c>
      <c r="D80" s="97">
        <f>'Tabulation of Bids'!$D51</f>
        <v>921</v>
      </c>
      <c r="E80" s="241">
        <f>'Tabulation of Bids'!$E51</f>
        <v>35</v>
      </c>
      <c r="F80" s="328">
        <f t="shared" si="3"/>
        <v>32235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HOT-MIX ASPHALT SURFACE REMOVAL, 2"</v>
      </c>
      <c r="C81" s="96" t="str">
        <f>'Tabulation of Bids'!$C52</f>
        <v>SQ YD</v>
      </c>
      <c r="D81" s="97">
        <f>'Tabulation of Bids'!$D52</f>
        <v>13662</v>
      </c>
      <c r="E81" s="241">
        <f>'Tabulation of Bids'!$E52</f>
        <v>5</v>
      </c>
      <c r="F81" s="328">
        <f t="shared" si="3"/>
        <v>68310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HOT-MIX ASPHALT SURFACE REMOVAL, 4"</v>
      </c>
      <c r="C82" s="96" t="str">
        <f>'Tabulation of Bids'!$C53</f>
        <v>SQ YD</v>
      </c>
      <c r="D82" s="97">
        <f>'Tabulation of Bids'!$D53</f>
        <v>10179</v>
      </c>
      <c r="E82" s="241">
        <f>'Tabulation of Bids'!$E53</f>
        <v>8</v>
      </c>
      <c r="F82" s="328">
        <f t="shared" si="3"/>
        <v>81432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SANITARY MANHOLES TO BE ADJUSTED WITH NEW TYPE 1 FRAME AND GRATE, CLOSED LID</v>
      </c>
      <c r="C83" s="96" t="str">
        <f>'Tabulation of Bids'!$C54</f>
        <v>EACH</v>
      </c>
      <c r="D83" s="97">
        <f>'Tabulation of Bids'!$D54</f>
        <v>62</v>
      </c>
      <c r="E83" s="241">
        <f>'Tabulation of Bids'!$E54</f>
        <v>2500</v>
      </c>
      <c r="F83" s="328">
        <f t="shared" si="3"/>
        <v>155000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CONCRETE ISLAND (SPECIAL)</v>
      </c>
      <c r="C84" s="247" t="str">
        <f>'Tabulation of Bids'!$C55</f>
        <v>SQ FT</v>
      </c>
      <c r="D84" s="244">
        <f>'Tabulation of Bids'!$D55</f>
        <v>5144</v>
      </c>
      <c r="E84" s="245">
        <f>'Tabulation of Bids'!$E55</f>
        <v>20</v>
      </c>
      <c r="F84" s="329">
        <f t="shared" si="3"/>
        <v>102880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0">
        <f>SUM(F61:F84)+F40</f>
        <v>4619668.6899999995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84">
        <f>E47</f>
        <v>0</v>
      </c>
      <c r="F92" s="385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86" t="str">
        <f>D49</f>
        <v>AUBURN STREET RECONSTRUCTION - 2026</v>
      </c>
      <c r="E94" s="386"/>
      <c r="F94" s="387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PARKWAY RESTORATION</v>
      </c>
      <c r="C106" s="255" t="str">
        <f>'Tabulation of Bids'!$C58</f>
        <v xml:space="preserve">L SUM  </v>
      </c>
      <c r="D106" s="256">
        <f>'Tabulation of Bids'!$D58</f>
        <v>1</v>
      </c>
      <c r="E106" s="257">
        <f>'Tabulation of Bids'!$E58</f>
        <v>90000</v>
      </c>
      <c r="F106" s="327">
        <f>D106*E106</f>
        <v>90000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CONCRETE TRUCK WASHOUT</v>
      </c>
      <c r="C107" s="223" t="str">
        <f>'Tabulation of Bids'!$C59</f>
        <v xml:space="preserve">L SUM  </v>
      </c>
      <c r="D107" s="211">
        <f>'Tabulation of Bids'!$D59</f>
        <v>1</v>
      </c>
      <c r="E107" s="246">
        <f>'Tabulation of Bids'!$E59</f>
        <v>1700</v>
      </c>
      <c r="F107" s="328">
        <f t="shared" ref="F107:F129" si="5">D107*E107</f>
        <v>1700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CONSTRUCTION LAYOUT</v>
      </c>
      <c r="C108" s="223" t="str">
        <f>'Tabulation of Bids'!$C60</f>
        <v xml:space="preserve">L SUM  </v>
      </c>
      <c r="D108" s="211">
        <f>'Tabulation of Bids'!$D60</f>
        <v>1</v>
      </c>
      <c r="E108" s="246">
        <f>'Tabulation of Bids'!$E60</f>
        <v>50000</v>
      </c>
      <c r="F108" s="328">
        <f t="shared" si="5"/>
        <v>50000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WOOD FENCE TO BE REMOVED AND RE-ERECTED</v>
      </c>
      <c r="C109" s="223" t="str">
        <f>'Tabulation of Bids'!$C61</f>
        <v>FOOT</v>
      </c>
      <c r="D109" s="211">
        <f>'Tabulation of Bids'!$D61</f>
        <v>41</v>
      </c>
      <c r="E109" s="246">
        <f>'Tabulation of Bids'!$E61</f>
        <v>69</v>
      </c>
      <c r="F109" s="328">
        <f t="shared" si="5"/>
        <v>2829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TRAFFIC CONTROL AND PROTECTION, (SPECIAL)</v>
      </c>
      <c r="C110" s="223" t="str">
        <f>'Tabulation of Bids'!$C62</f>
        <v xml:space="preserve">L SUM  </v>
      </c>
      <c r="D110" s="211">
        <f>'Tabulation of Bids'!$D62</f>
        <v>1</v>
      </c>
      <c r="E110" s="246">
        <f>'Tabulation of Bids'!$E62</f>
        <v>300000</v>
      </c>
      <c r="F110" s="328">
        <f t="shared" si="5"/>
        <v>300000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PAVEMENT FABRIC (SPECIAL)</v>
      </c>
      <c r="C111" s="223" t="str">
        <f>'Tabulation of Bids'!$C63</f>
        <v>SQ YD</v>
      </c>
      <c r="D111" s="211">
        <f>'Tabulation of Bids'!$D63</f>
        <v>37788</v>
      </c>
      <c r="E111" s="246">
        <f>'Tabulation of Bids'!$E63</f>
        <v>5</v>
      </c>
      <c r="F111" s="328">
        <f t="shared" si="5"/>
        <v>188940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TRENCH BACKFILL</v>
      </c>
      <c r="C112" s="223" t="str">
        <f>'Tabulation of Bids'!$C64</f>
        <v>CU YD</v>
      </c>
      <c r="D112" s="211">
        <f>'Tabulation of Bids'!$D64</f>
        <v>265</v>
      </c>
      <c r="E112" s="246">
        <f>'Tabulation of Bids'!$E64</f>
        <v>64</v>
      </c>
      <c r="F112" s="328">
        <f t="shared" si="5"/>
        <v>16960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STORM SEWERS, CLASS A, TYPE 1  12"</v>
      </c>
      <c r="C113" s="223" t="str">
        <f>'Tabulation of Bids'!$C65</f>
        <v>FOOT</v>
      </c>
      <c r="D113" s="211">
        <f>'Tabulation of Bids'!$D65</f>
        <v>372</v>
      </c>
      <c r="E113" s="246">
        <f>'Tabulation of Bids'!$E65</f>
        <v>93</v>
      </c>
      <c r="F113" s="328">
        <f t="shared" si="5"/>
        <v>34596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STORM SEWERS, CLASS A, TYPE 1  18"</v>
      </c>
      <c r="C114" s="223" t="str">
        <f>'Tabulation of Bids'!$C66</f>
        <v>FOOT</v>
      </c>
      <c r="D114" s="211">
        <f>'Tabulation of Bids'!$D66</f>
        <v>34</v>
      </c>
      <c r="E114" s="246">
        <f>'Tabulation of Bids'!$E66</f>
        <v>124</v>
      </c>
      <c r="F114" s="328">
        <f t="shared" si="5"/>
        <v>4216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STORM SEWERS, CLASS A, TYPE 2  12"</v>
      </c>
      <c r="C115" s="223" t="str">
        <f>'Tabulation of Bids'!$C67</f>
        <v>FOOT</v>
      </c>
      <c r="D115" s="211">
        <f>'Tabulation of Bids'!$D67</f>
        <v>38</v>
      </c>
      <c r="E115" s="246">
        <f>'Tabulation of Bids'!$E67</f>
        <v>160</v>
      </c>
      <c r="F115" s="328">
        <f t="shared" si="5"/>
        <v>6080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STORM SEWERS, CLASS A, TYPE 2  24"</v>
      </c>
      <c r="C116" s="223" t="str">
        <f>'Tabulation of Bids'!$C68</f>
        <v>FOOT</v>
      </c>
      <c r="D116" s="211">
        <f>'Tabulation of Bids'!$D68</f>
        <v>46</v>
      </c>
      <c r="E116" s="246">
        <f>'Tabulation of Bids'!$E68</f>
        <v>151</v>
      </c>
      <c r="F116" s="328">
        <f t="shared" si="5"/>
        <v>6946</v>
      </c>
    </row>
    <row r="117" spans="1:6" ht="20.25" customHeight="1" x14ac:dyDescent="0.2">
      <c r="A117" s="209">
        <f>'Tabulation of Bids'!$A69</f>
        <v>60</v>
      </c>
      <c r="B117" s="210" t="str">
        <f>'Tabulation of Bids'!$B69</f>
        <v>STORM SEWERS, CLASS A, TYPE 2  30"</v>
      </c>
      <c r="C117" s="223" t="str">
        <f>'Tabulation of Bids'!$C69</f>
        <v>FOOT</v>
      </c>
      <c r="D117" s="211">
        <f>'Tabulation of Bids'!$D69</f>
        <v>12</v>
      </c>
      <c r="E117" s="246">
        <f>'Tabulation of Bids'!$E69</f>
        <v>187</v>
      </c>
      <c r="F117" s="328">
        <f t="shared" si="5"/>
        <v>2244</v>
      </c>
    </row>
    <row r="118" spans="1:6" ht="20.25" customHeight="1" x14ac:dyDescent="0.2">
      <c r="A118" s="209">
        <f>'Tabulation of Bids'!$A70</f>
        <v>61</v>
      </c>
      <c r="B118" s="210" t="str">
        <f>'Tabulation of Bids'!$B70</f>
        <v>STORM SEWER REMOVAL   10"</v>
      </c>
      <c r="C118" s="223" t="str">
        <f>'Tabulation of Bids'!$C70</f>
        <v>FOOT</v>
      </c>
      <c r="D118" s="211">
        <f>'Tabulation of Bids'!$D70</f>
        <v>19</v>
      </c>
      <c r="E118" s="246">
        <f>'Tabulation of Bids'!$E70</f>
        <v>48</v>
      </c>
      <c r="F118" s="328">
        <f t="shared" si="5"/>
        <v>912</v>
      </c>
    </row>
    <row r="119" spans="1:6" ht="20.25" customHeight="1" x14ac:dyDescent="0.2">
      <c r="A119" s="209">
        <f>'Tabulation of Bids'!$A71</f>
        <v>62</v>
      </c>
      <c r="B119" s="210" t="str">
        <f>'Tabulation of Bids'!$B71</f>
        <v>STORM SEWER REMOVAL   12"</v>
      </c>
      <c r="C119" s="223" t="str">
        <f>'Tabulation of Bids'!$C71</f>
        <v>FOOT</v>
      </c>
      <c r="D119" s="211">
        <f>'Tabulation of Bids'!$D71</f>
        <v>603</v>
      </c>
      <c r="E119" s="246">
        <f>'Tabulation of Bids'!$E71</f>
        <v>33</v>
      </c>
      <c r="F119" s="328">
        <f t="shared" si="5"/>
        <v>19899</v>
      </c>
    </row>
    <row r="120" spans="1:6" ht="20.25" customHeight="1" x14ac:dyDescent="0.2">
      <c r="A120" s="209">
        <f>'Tabulation of Bids'!$A72</f>
        <v>63</v>
      </c>
      <c r="B120" s="210" t="str">
        <f>'Tabulation of Bids'!$B72</f>
        <v>STORM SEWER REMOVAL   30"</v>
      </c>
      <c r="C120" s="223" t="str">
        <f>'Tabulation of Bids'!$C72</f>
        <v>FOOT</v>
      </c>
      <c r="D120" s="211">
        <f>'Tabulation of Bids'!$D72</f>
        <v>12</v>
      </c>
      <c r="E120" s="246">
        <f>'Tabulation of Bids'!$E72</f>
        <v>70</v>
      </c>
      <c r="F120" s="328">
        <f t="shared" si="5"/>
        <v>840</v>
      </c>
    </row>
    <row r="121" spans="1:6" ht="20.25" customHeight="1" x14ac:dyDescent="0.2">
      <c r="A121" s="209">
        <f>'Tabulation of Bids'!$A73</f>
        <v>64</v>
      </c>
      <c r="B121" s="210" t="str">
        <f>'Tabulation of Bids'!$B73</f>
        <v>MANHOLES TO BE ADJUSTED</v>
      </c>
      <c r="C121" s="223" t="str">
        <f>'Tabulation of Bids'!$C73</f>
        <v>EACH</v>
      </c>
      <c r="D121" s="211">
        <f>'Tabulation of Bids'!$D73</f>
        <v>52</v>
      </c>
      <c r="E121" s="246">
        <f>'Tabulation of Bids'!$E73</f>
        <v>1018</v>
      </c>
      <c r="F121" s="328">
        <f t="shared" si="5"/>
        <v>52936</v>
      </c>
    </row>
    <row r="122" spans="1:6" ht="20.25" customHeight="1" x14ac:dyDescent="0.2">
      <c r="A122" s="209">
        <f>'Tabulation of Bids'!$A74</f>
        <v>65</v>
      </c>
      <c r="B122" s="210" t="str">
        <f>'Tabulation of Bids'!$B74</f>
        <v>MANHOLES TO BE ADJUSTED WITH NEW TYPE 1 FRAME, CLOSED LID</v>
      </c>
      <c r="C122" s="223" t="str">
        <f>'Tabulation of Bids'!$C74</f>
        <v>EACH</v>
      </c>
      <c r="D122" s="211">
        <f>'Tabulation of Bids'!$D74</f>
        <v>4</v>
      </c>
      <c r="E122" s="246">
        <f>'Tabulation of Bids'!$E74</f>
        <v>1234</v>
      </c>
      <c r="F122" s="328">
        <f t="shared" si="5"/>
        <v>4936</v>
      </c>
    </row>
    <row r="123" spans="1:6" ht="20.25" customHeight="1" x14ac:dyDescent="0.2">
      <c r="A123" s="209">
        <f>'Tabulation of Bids'!$A75</f>
        <v>66</v>
      </c>
      <c r="B123" s="210" t="str">
        <f>'Tabulation of Bids'!$B75</f>
        <v>MANHOLES TO BE ADJUSTED WITH NEW TYPE 3 FRAME AND GRATE</v>
      </c>
      <c r="C123" s="223" t="str">
        <f>'Tabulation of Bids'!$C75</f>
        <v>EACH</v>
      </c>
      <c r="D123" s="211">
        <f>'Tabulation of Bids'!$D75</f>
        <v>3</v>
      </c>
      <c r="E123" s="246">
        <f>'Tabulation of Bids'!$E75</f>
        <v>1425</v>
      </c>
      <c r="F123" s="328">
        <f t="shared" si="5"/>
        <v>4275</v>
      </c>
    </row>
    <row r="124" spans="1:6" ht="20.25" customHeight="1" x14ac:dyDescent="0.2">
      <c r="A124" s="209">
        <f>'Tabulation of Bids'!$A76</f>
        <v>67</v>
      </c>
      <c r="B124" s="210" t="str">
        <f>'Tabulation of Bids'!$B76</f>
        <v>INLETS TO BE ADJUSTED</v>
      </c>
      <c r="C124" s="223" t="str">
        <f>'Tabulation of Bids'!$C76</f>
        <v>EACH</v>
      </c>
      <c r="D124" s="211">
        <f>'Tabulation of Bids'!$D76</f>
        <v>23</v>
      </c>
      <c r="E124" s="246">
        <f>'Tabulation of Bids'!$E76</f>
        <v>1442</v>
      </c>
      <c r="F124" s="328">
        <f t="shared" si="5"/>
        <v>33166</v>
      </c>
    </row>
    <row r="125" spans="1:6" ht="20.25" customHeight="1" x14ac:dyDescent="0.2">
      <c r="A125" s="209">
        <f>'Tabulation of Bids'!$A77</f>
        <v>68</v>
      </c>
      <c r="B125" s="210" t="str">
        <f>'Tabulation of Bids'!$B77</f>
        <v>INLETS TO BE ADJUSTED WITH NEW TYPE 1 FRAME, CLOSED LID</v>
      </c>
      <c r="C125" s="223" t="str">
        <f>'Tabulation of Bids'!$C77</f>
        <v>EACH</v>
      </c>
      <c r="D125" s="211">
        <f>'Tabulation of Bids'!$D77</f>
        <v>1</v>
      </c>
      <c r="E125" s="246">
        <f>'Tabulation of Bids'!$E77</f>
        <v>1721</v>
      </c>
      <c r="F125" s="328">
        <f t="shared" si="5"/>
        <v>1721</v>
      </c>
    </row>
    <row r="126" spans="1:6" ht="20.25" customHeight="1" x14ac:dyDescent="0.2">
      <c r="A126" s="209">
        <f>'Tabulation of Bids'!$A78</f>
        <v>69</v>
      </c>
      <c r="B126" s="210" t="str">
        <f>'Tabulation of Bids'!$B78</f>
        <v>INLETS TO BE ADJUSTED WITH NEW TYPE 3 FRAME AND GRATE</v>
      </c>
      <c r="C126" s="223" t="str">
        <f>'Tabulation of Bids'!$C78</f>
        <v>EACH</v>
      </c>
      <c r="D126" s="211">
        <f>'Tabulation of Bids'!$D78</f>
        <v>2</v>
      </c>
      <c r="E126" s="246">
        <f>'Tabulation of Bids'!$E78</f>
        <v>1831</v>
      </c>
      <c r="F126" s="328">
        <f t="shared" si="5"/>
        <v>3662</v>
      </c>
    </row>
    <row r="127" spans="1:6" ht="20.25" customHeight="1" x14ac:dyDescent="0.2">
      <c r="A127" s="209">
        <f>'Tabulation of Bids'!$A79</f>
        <v>70</v>
      </c>
      <c r="B127" s="210" t="str">
        <f>'Tabulation of Bids'!$B79</f>
        <v>REMOVING MANHOLES</v>
      </c>
      <c r="C127" s="223" t="str">
        <f>'Tabulation of Bids'!$C79</f>
        <v>EACH</v>
      </c>
      <c r="D127" s="211">
        <f>'Tabulation of Bids'!$D79</f>
        <v>5</v>
      </c>
      <c r="E127" s="246">
        <f>'Tabulation of Bids'!$E79</f>
        <v>1138</v>
      </c>
      <c r="F127" s="328">
        <f t="shared" si="5"/>
        <v>5690</v>
      </c>
    </row>
    <row r="128" spans="1:6" ht="20.25" customHeight="1" x14ac:dyDescent="0.2">
      <c r="A128" s="209">
        <f>'Tabulation of Bids'!$A80</f>
        <v>71</v>
      </c>
      <c r="B128" s="210" t="str">
        <f>'Tabulation of Bids'!$B80</f>
        <v>REMOVING  INLETS</v>
      </c>
      <c r="C128" s="223" t="str">
        <f>'Tabulation of Bids'!$C80</f>
        <v>EACH</v>
      </c>
      <c r="D128" s="211">
        <f>'Tabulation of Bids'!$D80</f>
        <v>54</v>
      </c>
      <c r="E128" s="246">
        <f>'Tabulation of Bids'!$E80</f>
        <v>800</v>
      </c>
      <c r="F128" s="328">
        <f t="shared" si="5"/>
        <v>43200</v>
      </c>
    </row>
    <row r="129" spans="1:6" ht="20.25" customHeight="1" thickBot="1" x14ac:dyDescent="0.25">
      <c r="A129" s="258">
        <f>'Tabulation of Bids'!$A81</f>
        <v>72</v>
      </c>
      <c r="B129" s="259" t="str">
        <f>'Tabulation of Bids'!$B81</f>
        <v>INLET TYPE 700</v>
      </c>
      <c r="C129" s="251" t="str">
        <f>'Tabulation of Bids'!$C81</f>
        <v>EACH</v>
      </c>
      <c r="D129" s="260">
        <f>'Tabulation of Bids'!$D81</f>
        <v>43</v>
      </c>
      <c r="E129" s="261">
        <f>'Tabulation of Bids'!$E81</f>
        <v>4000</v>
      </c>
      <c r="F129" s="329">
        <f t="shared" si="5"/>
        <v>172000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Sub Total </v>
      </c>
      <c r="F130" s="330">
        <f>SUM(F106:F129)+F85</f>
        <v>5667416.6899999995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84">
        <f>E92</f>
        <v>0</v>
      </c>
      <c r="F137" s="385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86" t="str">
        <f>D94</f>
        <v>AUBURN STREET RECONSTRUCTION - 2026</v>
      </c>
      <c r="E139" s="386"/>
      <c r="F139" s="387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>
        <f>'Tabulation of Bids'!$A84</f>
        <v>73</v>
      </c>
      <c r="B151" s="210" t="str">
        <f>'Tabulation of Bids'!$B84</f>
        <v>MANHOLES, TYPE A, 4'-DIAMETER, TYPE 3 FRAME AND GRATE</v>
      </c>
      <c r="C151" s="223" t="str">
        <f>'Tabulation of Bids'!$C84</f>
        <v>EACH</v>
      </c>
      <c r="D151" s="211">
        <f>'Tabulation of Bids'!$D84</f>
        <v>6</v>
      </c>
      <c r="E151" s="246">
        <f>'Tabulation of Bids'!$E84</f>
        <v>5000</v>
      </c>
      <c r="F151" s="327">
        <f>D151*E151</f>
        <v>30000</v>
      </c>
    </row>
    <row r="152" spans="1:6" ht="20.25" customHeight="1" x14ac:dyDescent="0.2">
      <c r="A152" s="209">
        <f>'Tabulation of Bids'!$A85</f>
        <v>74</v>
      </c>
      <c r="B152" s="210" t="str">
        <f>'Tabulation of Bids'!$B85</f>
        <v>MANHOLES, TYPE A, 6'-DIAMETER, TYPE 3 FRAME AND GRATE</v>
      </c>
      <c r="C152" s="223" t="str">
        <f>'Tabulation of Bids'!$C85</f>
        <v>EACH</v>
      </c>
      <c r="D152" s="211">
        <f>'Tabulation of Bids'!$D85</f>
        <v>8</v>
      </c>
      <c r="E152" s="246">
        <f>'Tabulation of Bids'!$E85</f>
        <v>6250</v>
      </c>
      <c r="F152" s="327">
        <f t="shared" ref="F152:F174" si="7">D152*E152</f>
        <v>50000</v>
      </c>
    </row>
    <row r="153" spans="1:6" ht="20.25" customHeight="1" x14ac:dyDescent="0.2">
      <c r="A153" s="209">
        <f>'Tabulation of Bids'!$A86</f>
        <v>75</v>
      </c>
      <c r="B153" s="210" t="str">
        <f>'Tabulation of Bids'!$B86</f>
        <v>MANHOLES, TYPE A, 7'-DIAMETER, TYPE 3 FRAME AND GRATE</v>
      </c>
      <c r="C153" s="223" t="str">
        <f>'Tabulation of Bids'!$C86</f>
        <v>EACH</v>
      </c>
      <c r="D153" s="211">
        <f>'Tabulation of Bids'!$D86</f>
        <v>1</v>
      </c>
      <c r="E153" s="246">
        <f>'Tabulation of Bids'!$E86</f>
        <v>12239</v>
      </c>
      <c r="F153" s="327">
        <f t="shared" si="7"/>
        <v>12239</v>
      </c>
    </row>
    <row r="154" spans="1:6" ht="20.25" customHeight="1" x14ac:dyDescent="0.2">
      <c r="A154" s="209">
        <f>'Tabulation of Bids'!$A87</f>
        <v>76</v>
      </c>
      <c r="B154" s="210" t="str">
        <f>'Tabulation of Bids'!$B87</f>
        <v>MANHOLES, TYPE A, 8'-DIAMETER, TYPE 3 FRAME AND GRATE</v>
      </c>
      <c r="C154" s="223" t="str">
        <f>'Tabulation of Bids'!$C87</f>
        <v>EACH</v>
      </c>
      <c r="D154" s="211">
        <f>'Tabulation of Bids'!$D87</f>
        <v>3</v>
      </c>
      <c r="E154" s="246">
        <f>'Tabulation of Bids'!$E87</f>
        <v>13643</v>
      </c>
      <c r="F154" s="327">
        <f t="shared" si="7"/>
        <v>40929</v>
      </c>
    </row>
    <row r="155" spans="1:6" ht="20.25" customHeight="1" x14ac:dyDescent="0.2">
      <c r="A155" s="209">
        <f>'Tabulation of Bids'!$A88</f>
        <v>77</v>
      </c>
      <c r="B155" s="210" t="str">
        <f>'Tabulation of Bids'!$B88</f>
        <v>PORTLAND CEMENT CONCRETE BASE COURSE  12 3/4"</v>
      </c>
      <c r="C155" s="223" t="str">
        <f>'Tabulation of Bids'!$C88</f>
        <v>SQ YD</v>
      </c>
      <c r="D155" s="211">
        <f>'Tabulation of Bids'!$D88</f>
        <v>366</v>
      </c>
      <c r="E155" s="246">
        <f>'Tabulation of Bids'!$E88</f>
        <v>200</v>
      </c>
      <c r="F155" s="327">
        <f t="shared" si="7"/>
        <v>73200</v>
      </c>
    </row>
    <row r="156" spans="1:6" ht="20.25" customHeight="1" x14ac:dyDescent="0.2">
      <c r="A156" s="209">
        <f>'Tabulation of Bids'!$A89</f>
        <v>78</v>
      </c>
      <c r="B156" s="210" t="str">
        <f>'Tabulation of Bids'!$B89</f>
        <v>PORTLAND CEMENT CONCRETE PAVEMENT  10"</v>
      </c>
      <c r="C156" s="223" t="str">
        <f>'Tabulation of Bids'!$C89</f>
        <v>SQ YD</v>
      </c>
      <c r="D156" s="211">
        <f>'Tabulation of Bids'!$D89</f>
        <v>274</v>
      </c>
      <c r="E156" s="246">
        <f>'Tabulation of Bids'!$E89</f>
        <v>193</v>
      </c>
      <c r="F156" s="327">
        <f t="shared" si="7"/>
        <v>52882</v>
      </c>
    </row>
    <row r="157" spans="1:6" ht="20.25" customHeight="1" x14ac:dyDescent="0.2">
      <c r="A157" s="209">
        <f>'Tabulation of Bids'!$A90</f>
        <v>79</v>
      </c>
      <c r="B157" s="210" t="str">
        <f>'Tabulation of Bids'!$B90</f>
        <v>STORM SEWER (WATER MAIN REQUIREMENTS)  12 INCH</v>
      </c>
      <c r="C157" s="223" t="str">
        <f>'Tabulation of Bids'!$C90</f>
        <v>FOOT</v>
      </c>
      <c r="D157" s="211">
        <f>'Tabulation of Bids'!$D90</f>
        <v>30</v>
      </c>
      <c r="E157" s="246">
        <f>'Tabulation of Bids'!$E90</f>
        <v>220</v>
      </c>
      <c r="F157" s="327">
        <f t="shared" si="7"/>
        <v>6600</v>
      </c>
    </row>
    <row r="158" spans="1:6" ht="20.25" customHeight="1" x14ac:dyDescent="0.2">
      <c r="A158" s="209">
        <f>'Tabulation of Bids'!$A91</f>
        <v>80</v>
      </c>
      <c r="B158" s="210" t="str">
        <f>'Tabulation of Bids'!$B91</f>
        <v>DRAINAGE STRUCTURE RECONSTRUCTION (SPECIAL)</v>
      </c>
      <c r="C158" s="223" t="str">
        <f>'Tabulation of Bids'!$C91</f>
        <v>EACH</v>
      </c>
      <c r="D158" s="211">
        <f>'Tabulation of Bids'!$D91</f>
        <v>10</v>
      </c>
      <c r="E158" s="246">
        <f>'Tabulation of Bids'!$E91</f>
        <v>10000</v>
      </c>
      <c r="F158" s="327">
        <f t="shared" si="7"/>
        <v>100000</v>
      </c>
    </row>
    <row r="159" spans="1:6" ht="20.25" customHeight="1" x14ac:dyDescent="0.2">
      <c r="A159" s="209">
        <f>'Tabulation of Bids'!$A92</f>
        <v>81</v>
      </c>
      <c r="B159" s="210" t="str">
        <f>'Tabulation of Bids'!$B92</f>
        <v>UNDERGROUND CONDUIT, COILABLE NONMETALLIC CONDUIT, 2"</v>
      </c>
      <c r="C159" s="223" t="str">
        <f>'Tabulation of Bids'!$C92</f>
        <v>FOOT</v>
      </c>
      <c r="D159" s="211">
        <f>'Tabulation of Bids'!$D92</f>
        <v>235</v>
      </c>
      <c r="E159" s="246">
        <f>'Tabulation of Bids'!$E92</f>
        <v>46</v>
      </c>
      <c r="F159" s="327">
        <f t="shared" si="7"/>
        <v>10810</v>
      </c>
    </row>
    <row r="160" spans="1:6" ht="20.25" customHeight="1" x14ac:dyDescent="0.2">
      <c r="A160" s="209">
        <f>'Tabulation of Bids'!$A93</f>
        <v>82</v>
      </c>
      <c r="B160" s="210" t="str">
        <f>'Tabulation of Bids'!$B93</f>
        <v>UNDERGROUND CONDUIT, COILABLE NONMETALLIC CONDUIT, 2.5"</v>
      </c>
      <c r="C160" s="223" t="str">
        <f>'Tabulation of Bids'!$C93</f>
        <v>FOOT</v>
      </c>
      <c r="D160" s="211">
        <f>'Tabulation of Bids'!$D93</f>
        <v>230</v>
      </c>
      <c r="E160" s="246">
        <f>'Tabulation of Bids'!$E93</f>
        <v>50</v>
      </c>
      <c r="F160" s="327">
        <f t="shared" si="7"/>
        <v>11500</v>
      </c>
    </row>
    <row r="161" spans="1:6" ht="20.25" customHeight="1" x14ac:dyDescent="0.2">
      <c r="A161" s="209">
        <f>'Tabulation of Bids'!$A94</f>
        <v>83</v>
      </c>
      <c r="B161" s="210" t="str">
        <f>'Tabulation of Bids'!$B94</f>
        <v>UNDERGROUND CONDUIT, COILABLE NONMETALLIC CONDUIT, 3"</v>
      </c>
      <c r="C161" s="223" t="str">
        <f>'Tabulation of Bids'!$C94</f>
        <v>FOOT</v>
      </c>
      <c r="D161" s="211">
        <f>'Tabulation of Bids'!$D94</f>
        <v>160</v>
      </c>
      <c r="E161" s="246">
        <f>'Tabulation of Bids'!$E94</f>
        <v>42</v>
      </c>
      <c r="F161" s="327">
        <f t="shared" si="7"/>
        <v>6720</v>
      </c>
    </row>
    <row r="162" spans="1:6" ht="20.25" customHeight="1" x14ac:dyDescent="0.2">
      <c r="A162" s="209">
        <f>'Tabulation of Bids'!$A95</f>
        <v>84</v>
      </c>
      <c r="B162" s="210" t="str">
        <f>'Tabulation of Bids'!$B95</f>
        <v>UNDERGROUND CONDUIT, COILABLE NONMETALLIC CONDUIT, 3.5"</v>
      </c>
      <c r="C162" s="223" t="str">
        <f>'Tabulation of Bids'!$C95</f>
        <v>FOOT</v>
      </c>
      <c r="D162" s="211">
        <f>'Tabulation of Bids'!$D95</f>
        <v>35</v>
      </c>
      <c r="E162" s="246">
        <f>'Tabulation of Bids'!$E95</f>
        <v>20</v>
      </c>
      <c r="F162" s="327">
        <f t="shared" si="7"/>
        <v>700</v>
      </c>
    </row>
    <row r="163" spans="1:6" ht="20.25" customHeight="1" x14ac:dyDescent="0.2">
      <c r="A163" s="209">
        <f>'Tabulation of Bids'!$A96</f>
        <v>85</v>
      </c>
      <c r="B163" s="210" t="str">
        <f>'Tabulation of Bids'!$B96</f>
        <v>UNDERGROUND CONDUIT, COILABLE NONMETALLIC CONDUIT, 4"</v>
      </c>
      <c r="C163" s="223" t="str">
        <f>'Tabulation of Bids'!$C96</f>
        <v>FOOT</v>
      </c>
      <c r="D163" s="211">
        <f>'Tabulation of Bids'!$D96</f>
        <v>320</v>
      </c>
      <c r="E163" s="246">
        <f>'Tabulation of Bids'!$E96</f>
        <v>74</v>
      </c>
      <c r="F163" s="327">
        <f t="shared" si="7"/>
        <v>23680</v>
      </c>
    </row>
    <row r="164" spans="1:6" ht="20.25" customHeight="1" x14ac:dyDescent="0.2">
      <c r="A164" s="209">
        <f>'Tabulation of Bids'!$A97</f>
        <v>86</v>
      </c>
      <c r="B164" s="210" t="str">
        <f>'Tabulation of Bids'!$B97</f>
        <v>UNDERGROUND CONDUIT, COILABLE NONMETALLIC CONDUIT, 5"</v>
      </c>
      <c r="C164" s="223" t="str">
        <f>'Tabulation of Bids'!$C97</f>
        <v>FOOT</v>
      </c>
      <c r="D164" s="211">
        <f>'Tabulation of Bids'!$D97</f>
        <v>185</v>
      </c>
      <c r="E164" s="246">
        <f>'Tabulation of Bids'!$E97</f>
        <v>29</v>
      </c>
      <c r="F164" s="327">
        <f t="shared" si="7"/>
        <v>5365</v>
      </c>
    </row>
    <row r="165" spans="1:6" ht="20.25" customHeight="1" x14ac:dyDescent="0.2">
      <c r="A165" s="209">
        <f>'Tabulation of Bids'!$A98</f>
        <v>87</v>
      </c>
      <c r="B165" s="210" t="str">
        <f>'Tabulation of Bids'!$B98</f>
        <v xml:space="preserve">HANDHOLE </v>
      </c>
      <c r="C165" s="223" t="str">
        <f>'Tabulation of Bids'!$C98</f>
        <v>EACH</v>
      </c>
      <c r="D165" s="211">
        <f>'Tabulation of Bids'!$D98</f>
        <v>18</v>
      </c>
      <c r="E165" s="246">
        <f>'Tabulation of Bids'!$E98</f>
        <v>3408</v>
      </c>
      <c r="F165" s="327">
        <f t="shared" si="7"/>
        <v>61344</v>
      </c>
    </row>
    <row r="166" spans="1:6" ht="20.25" customHeight="1" x14ac:dyDescent="0.2">
      <c r="A166" s="209">
        <f>'Tabulation of Bids'!$A99</f>
        <v>88</v>
      </c>
      <c r="B166" s="210" t="str">
        <f>'Tabulation of Bids'!$B99</f>
        <v>DOUBLE HANDHOLE</v>
      </c>
      <c r="C166" s="223" t="str">
        <f>'Tabulation of Bids'!$C99</f>
        <v>EACH</v>
      </c>
      <c r="D166" s="211">
        <f>'Tabulation of Bids'!$D99</f>
        <v>2</v>
      </c>
      <c r="E166" s="246">
        <f>'Tabulation of Bids'!$E99</f>
        <v>6426</v>
      </c>
      <c r="F166" s="327">
        <f t="shared" si="7"/>
        <v>12852</v>
      </c>
    </row>
    <row r="167" spans="1:6" ht="20.25" customHeight="1" x14ac:dyDescent="0.2">
      <c r="A167" s="209">
        <f>'Tabulation of Bids'!$A100</f>
        <v>89</v>
      </c>
      <c r="B167" s="210" t="str">
        <f>'Tabulation of Bids'!$B100</f>
        <v>ELECTRIC CABLE IN CONDUIT, 600V (XLP-TYPE USE) 3-1/C NO. 10</v>
      </c>
      <c r="C167" s="223" t="str">
        <f>'Tabulation of Bids'!$C100</f>
        <v>FOOT</v>
      </c>
      <c r="D167" s="211">
        <f>'Tabulation of Bids'!$D100</f>
        <v>1090</v>
      </c>
      <c r="E167" s="246">
        <f>'Tabulation of Bids'!$E100</f>
        <v>6</v>
      </c>
      <c r="F167" s="327">
        <f t="shared" si="7"/>
        <v>6540</v>
      </c>
    </row>
    <row r="168" spans="1:6" ht="20.25" customHeight="1" x14ac:dyDescent="0.2">
      <c r="A168" s="209">
        <f>'Tabulation of Bids'!$A101</f>
        <v>90</v>
      </c>
      <c r="B168" s="210" t="str">
        <f>'Tabulation of Bids'!$B101</f>
        <v>FULL-ACTUATED CONTROLLER, STANDARD SEQUENCE IV, 8 PHASES, IN TYPE IV CABINET</v>
      </c>
      <c r="C168" s="223" t="str">
        <f>'Tabulation of Bids'!$C101</f>
        <v>EACH</v>
      </c>
      <c r="D168" s="211">
        <f>'Tabulation of Bids'!$D101</f>
        <v>1</v>
      </c>
      <c r="E168" s="246">
        <f>'Tabulation of Bids'!$E101</f>
        <v>20000</v>
      </c>
      <c r="F168" s="327">
        <f t="shared" si="7"/>
        <v>20000</v>
      </c>
    </row>
    <row r="169" spans="1:6" ht="20.25" customHeight="1" x14ac:dyDescent="0.2">
      <c r="A169" s="209">
        <f>'Tabulation of Bids'!$A102</f>
        <v>91</v>
      </c>
      <c r="B169" s="210" t="str">
        <f>'Tabulation of Bids'!$B102</f>
        <v>ELECTRIC CABLE IN CONDUIT, SIGNAL NO. 14  2C</v>
      </c>
      <c r="C169" s="223" t="str">
        <f>'Tabulation of Bids'!$C102</f>
        <v>FOOT</v>
      </c>
      <c r="D169" s="211">
        <f>'Tabulation of Bids'!$D102</f>
        <v>2445</v>
      </c>
      <c r="E169" s="246">
        <f>'Tabulation of Bids'!$E102</f>
        <v>2</v>
      </c>
      <c r="F169" s="327">
        <f t="shared" si="7"/>
        <v>4890</v>
      </c>
    </row>
    <row r="170" spans="1:6" ht="20.25" customHeight="1" x14ac:dyDescent="0.2">
      <c r="A170" s="209">
        <f>'Tabulation of Bids'!$A103</f>
        <v>92</v>
      </c>
      <c r="B170" s="210" t="str">
        <f>'Tabulation of Bids'!$B103</f>
        <v>ELECTRIC CABLE IN CONDUIT, SIGNAL NO. 14  3C</v>
      </c>
      <c r="C170" s="223" t="str">
        <f>'Tabulation of Bids'!$C103</f>
        <v>FOOT</v>
      </c>
      <c r="D170" s="211">
        <f>'Tabulation of Bids'!$D103</f>
        <v>3070</v>
      </c>
      <c r="E170" s="246">
        <f>'Tabulation of Bids'!$E103</f>
        <v>2</v>
      </c>
      <c r="F170" s="327">
        <f t="shared" si="7"/>
        <v>6140</v>
      </c>
    </row>
    <row r="171" spans="1:6" ht="20.25" customHeight="1" x14ac:dyDescent="0.2">
      <c r="A171" s="209">
        <f>'Tabulation of Bids'!$A104</f>
        <v>93</v>
      </c>
      <c r="B171" s="210" t="str">
        <f>'Tabulation of Bids'!$B104</f>
        <v>ELECTRIC CABLE IN CONDUIT, SIGNAL NO. 14  5C</v>
      </c>
      <c r="C171" s="223" t="str">
        <f>'Tabulation of Bids'!$C104</f>
        <v>FOOT</v>
      </c>
      <c r="D171" s="211">
        <f>'Tabulation of Bids'!$D104</f>
        <v>2595</v>
      </c>
      <c r="E171" s="246">
        <f>'Tabulation of Bids'!$E104</f>
        <v>3</v>
      </c>
      <c r="F171" s="327">
        <f t="shared" si="7"/>
        <v>7785</v>
      </c>
    </row>
    <row r="172" spans="1:6" ht="20.25" customHeight="1" x14ac:dyDescent="0.2">
      <c r="A172" s="209">
        <f>'Tabulation of Bids'!$A105</f>
        <v>94</v>
      </c>
      <c r="B172" s="210" t="str">
        <f>'Tabulation of Bids'!$B105</f>
        <v>ELECTRIC CABLE IN CONDUIT, SIGNAL NO. 14  7C</v>
      </c>
      <c r="C172" s="223" t="str">
        <f>'Tabulation of Bids'!$C105</f>
        <v>FOOT</v>
      </c>
      <c r="D172" s="211">
        <f>'Tabulation of Bids'!$D105</f>
        <v>2845</v>
      </c>
      <c r="E172" s="246">
        <f>'Tabulation of Bids'!$E105</f>
        <v>5</v>
      </c>
      <c r="F172" s="327">
        <f t="shared" si="7"/>
        <v>14225</v>
      </c>
    </row>
    <row r="173" spans="1:6" ht="20.25" customHeight="1" x14ac:dyDescent="0.2">
      <c r="A173" s="209">
        <f>'Tabulation of Bids'!$A106</f>
        <v>95</v>
      </c>
      <c r="B173" s="210" t="str">
        <f>'Tabulation of Bids'!$B106</f>
        <v>ELECTRIC CABLE IN CONDUIT, EQUIPMENT GROUNDING CONDUCTOR, NO. 6  1C</v>
      </c>
      <c r="C173" s="223" t="str">
        <f>'Tabulation of Bids'!$C106</f>
        <v>FOOT</v>
      </c>
      <c r="D173" s="211">
        <f>'Tabulation of Bids'!$D106</f>
        <v>1560</v>
      </c>
      <c r="E173" s="246">
        <f>'Tabulation of Bids'!$E106</f>
        <v>4</v>
      </c>
      <c r="F173" s="327">
        <f t="shared" si="7"/>
        <v>6240</v>
      </c>
    </row>
    <row r="174" spans="1:6" ht="20.25" customHeight="1" x14ac:dyDescent="0.2">
      <c r="A174" s="209">
        <f>'Tabulation of Bids'!$A107</f>
        <v>96</v>
      </c>
      <c r="B174" s="210" t="str">
        <f>'Tabulation of Bids'!$B107</f>
        <v>TRAFFIC SIGNAL POST, 10 FT.</v>
      </c>
      <c r="C174" s="223" t="str">
        <f>'Tabulation of Bids'!$C107</f>
        <v>EACH</v>
      </c>
      <c r="D174" s="211">
        <f>'Tabulation of Bids'!$D107</f>
        <v>8</v>
      </c>
      <c r="E174" s="246">
        <f>'Tabulation of Bids'!$E107</f>
        <v>1812</v>
      </c>
      <c r="F174" s="327">
        <f t="shared" si="7"/>
        <v>14496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6246553.6899999995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84">
        <f>E137</f>
        <v>0</v>
      </c>
      <c r="F182" s="385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86" t="str">
        <f>D139</f>
        <v>AUBURN STREET RECONSTRUCTION - 2026</v>
      </c>
      <c r="E184" s="386"/>
      <c r="F184" s="387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>
        <f>'Tabulation of Bids'!$A110</f>
        <v>97</v>
      </c>
      <c r="B196" s="210" t="str">
        <f>'Tabulation of Bids'!$B110</f>
        <v>TRAFFIC SIGNAL POST, 16 FT.</v>
      </c>
      <c r="C196" s="223" t="str">
        <f>'Tabulation of Bids'!$C110</f>
        <v>EACH</v>
      </c>
      <c r="D196" s="211">
        <f>'Tabulation of Bids'!$D110</f>
        <v>15</v>
      </c>
      <c r="E196" s="246">
        <f>'Tabulation of Bids'!$E110</f>
        <v>2735</v>
      </c>
      <c r="F196" s="327">
        <f>D196*E196</f>
        <v>41025</v>
      </c>
    </row>
    <row r="197" spans="1:6" ht="20.25" customHeight="1" x14ac:dyDescent="0.2">
      <c r="A197" s="209">
        <f>'Tabulation of Bids'!$A111</f>
        <v>98</v>
      </c>
      <c r="B197" s="210" t="str">
        <f>'Tabulation of Bids'!$B111</f>
        <v>PEDESTRIAN PUSH-BUTTON POST, TYPE I</v>
      </c>
      <c r="C197" s="223" t="str">
        <f>'Tabulation of Bids'!$C111</f>
        <v>EACH</v>
      </c>
      <c r="D197" s="211">
        <f>'Tabulation of Bids'!$D111</f>
        <v>9</v>
      </c>
      <c r="E197" s="246">
        <f>'Tabulation of Bids'!$E111</f>
        <v>3141</v>
      </c>
      <c r="F197" s="327">
        <f t="shared" ref="F197:F219" si="9">D197*E197</f>
        <v>28269</v>
      </c>
    </row>
    <row r="198" spans="1:6" ht="20.25" customHeight="1" x14ac:dyDescent="0.2">
      <c r="A198" s="209">
        <f>'Tabulation of Bids'!$A112</f>
        <v>99</v>
      </c>
      <c r="B198" s="210" t="str">
        <f>'Tabulation of Bids'!$B112</f>
        <v>STEEL MAST ARM ASSEMBLY AND POLE, 24 FT.</v>
      </c>
      <c r="C198" s="223" t="str">
        <f>'Tabulation of Bids'!$C112</f>
        <v>EACH</v>
      </c>
      <c r="D198" s="211">
        <f>'Tabulation of Bids'!$D112</f>
        <v>1</v>
      </c>
      <c r="E198" s="246">
        <f>'Tabulation of Bids'!$E112</f>
        <v>17175</v>
      </c>
      <c r="F198" s="327">
        <f t="shared" si="9"/>
        <v>17175</v>
      </c>
    </row>
    <row r="199" spans="1:6" ht="20.25" customHeight="1" x14ac:dyDescent="0.2">
      <c r="A199" s="209">
        <f>'Tabulation of Bids'!$A113</f>
        <v>100</v>
      </c>
      <c r="B199" s="210" t="str">
        <f>'Tabulation of Bids'!$B113</f>
        <v>STEEL MAST ARM ASSEMBLY AND POLE, 36 FT.</v>
      </c>
      <c r="C199" s="223" t="str">
        <f>'Tabulation of Bids'!$C113</f>
        <v>EACH</v>
      </c>
      <c r="D199" s="211">
        <f>'Tabulation of Bids'!$D113</f>
        <v>1</v>
      </c>
      <c r="E199" s="246">
        <f>'Tabulation of Bids'!$E113</f>
        <v>19184</v>
      </c>
      <c r="F199" s="327">
        <f t="shared" si="9"/>
        <v>19184</v>
      </c>
    </row>
    <row r="200" spans="1:6" ht="20.25" customHeight="1" x14ac:dyDescent="0.2">
      <c r="A200" s="209">
        <f>'Tabulation of Bids'!$A114</f>
        <v>101</v>
      </c>
      <c r="B200" s="210" t="str">
        <f>'Tabulation of Bids'!$B114</f>
        <v>STEEL MAST ARM ASSEMBLY AND POLE, 38 FT.</v>
      </c>
      <c r="C200" s="223" t="str">
        <f>'Tabulation of Bids'!$C114</f>
        <v>EACH</v>
      </c>
      <c r="D200" s="211">
        <f>'Tabulation of Bids'!$D114</f>
        <v>1</v>
      </c>
      <c r="E200" s="246">
        <f>'Tabulation of Bids'!$E114</f>
        <v>23624</v>
      </c>
      <c r="F200" s="327">
        <f t="shared" si="9"/>
        <v>23624</v>
      </c>
    </row>
    <row r="201" spans="1:6" ht="20.25" customHeight="1" x14ac:dyDescent="0.2">
      <c r="A201" s="209">
        <f>'Tabulation of Bids'!$A115</f>
        <v>102</v>
      </c>
      <c r="B201" s="210" t="str">
        <f>'Tabulation of Bids'!$B115</f>
        <v>STEEL MAST ARM ASSEMBLY AND POLE, 40 FT.</v>
      </c>
      <c r="C201" s="223" t="str">
        <f>'Tabulation of Bids'!$C115</f>
        <v>EACH</v>
      </c>
      <c r="D201" s="211">
        <f>'Tabulation of Bids'!$D115</f>
        <v>1</v>
      </c>
      <c r="E201" s="246">
        <f>'Tabulation of Bids'!$E115</f>
        <v>21617</v>
      </c>
      <c r="F201" s="327">
        <f t="shared" si="9"/>
        <v>21617</v>
      </c>
    </row>
    <row r="202" spans="1:6" ht="20.25" customHeight="1" x14ac:dyDescent="0.2">
      <c r="A202" s="209">
        <f>'Tabulation of Bids'!$A116</f>
        <v>103</v>
      </c>
      <c r="B202" s="210" t="str">
        <f>'Tabulation of Bids'!$B116</f>
        <v>STEEL COMBINATION MAST ARM ASSEMBLY AND POLE, 30 FT.</v>
      </c>
      <c r="C202" s="223" t="str">
        <f>'Tabulation of Bids'!$C116</f>
        <v>EACH</v>
      </c>
      <c r="D202" s="211">
        <f>'Tabulation of Bids'!$D116</f>
        <v>1</v>
      </c>
      <c r="E202" s="246">
        <f>'Tabulation of Bids'!$E116</f>
        <v>16550</v>
      </c>
      <c r="F202" s="327">
        <f t="shared" si="9"/>
        <v>16550</v>
      </c>
    </row>
    <row r="203" spans="1:6" ht="20.25" customHeight="1" x14ac:dyDescent="0.2">
      <c r="A203" s="209">
        <f>'Tabulation of Bids'!$A117</f>
        <v>104</v>
      </c>
      <c r="B203" s="210" t="str">
        <f>'Tabulation of Bids'!$B117</f>
        <v>STEEL COMBINATION MAST ARM ASSEMBLY AND POLE, 38 FT.</v>
      </c>
      <c r="C203" s="223" t="str">
        <f>'Tabulation of Bids'!$C117</f>
        <v>EACH</v>
      </c>
      <c r="D203" s="211">
        <f>'Tabulation of Bids'!$D117</f>
        <v>2</v>
      </c>
      <c r="E203" s="246">
        <f>'Tabulation of Bids'!$E117</f>
        <v>20000</v>
      </c>
      <c r="F203" s="327">
        <f t="shared" si="9"/>
        <v>40000</v>
      </c>
    </row>
    <row r="204" spans="1:6" ht="20.25" customHeight="1" x14ac:dyDescent="0.2">
      <c r="A204" s="209">
        <f>'Tabulation of Bids'!$A118</f>
        <v>105</v>
      </c>
      <c r="B204" s="210" t="str">
        <f>'Tabulation of Bids'!$B118</f>
        <v>STEEL COMBINATION MAST ARM ASSEMBLY AND POLE, 48 FT.</v>
      </c>
      <c r="C204" s="223" t="str">
        <f>'Tabulation of Bids'!$C118</f>
        <v>EACH</v>
      </c>
      <c r="D204" s="211">
        <f>'Tabulation of Bids'!$D118</f>
        <v>1</v>
      </c>
      <c r="E204" s="246">
        <f>'Tabulation of Bids'!$E118</f>
        <v>32360</v>
      </c>
      <c r="F204" s="327">
        <f t="shared" si="9"/>
        <v>32360</v>
      </c>
    </row>
    <row r="205" spans="1:6" ht="20.25" customHeight="1" x14ac:dyDescent="0.2">
      <c r="A205" s="209">
        <f>'Tabulation of Bids'!$A119</f>
        <v>106</v>
      </c>
      <c r="B205" s="210" t="str">
        <f>'Tabulation of Bids'!$B119</f>
        <v>CONCRETE FOUNDATION, TYPE A</v>
      </c>
      <c r="C205" s="223" t="str">
        <f>'Tabulation of Bids'!$C119</f>
        <v>FOOT</v>
      </c>
      <c r="D205" s="211">
        <f>'Tabulation of Bids'!$D119</f>
        <v>69</v>
      </c>
      <c r="E205" s="246">
        <f>'Tabulation of Bids'!$E119</f>
        <v>410</v>
      </c>
      <c r="F205" s="327">
        <f t="shared" si="9"/>
        <v>28290</v>
      </c>
    </row>
    <row r="206" spans="1:6" ht="20.25" customHeight="1" x14ac:dyDescent="0.2">
      <c r="A206" s="209">
        <f>'Tabulation of Bids'!$A120</f>
        <v>107</v>
      </c>
      <c r="B206" s="210" t="str">
        <f>'Tabulation of Bids'!$B120</f>
        <v>CONCRETE FOUNDATION, TYPE D</v>
      </c>
      <c r="C206" s="223" t="str">
        <f>'Tabulation of Bids'!$C120</f>
        <v>FOOT</v>
      </c>
      <c r="D206" s="211">
        <f>'Tabulation of Bids'!$D120</f>
        <v>3</v>
      </c>
      <c r="E206" s="246">
        <f>'Tabulation of Bids'!$E120</f>
        <v>1600</v>
      </c>
      <c r="F206" s="327">
        <f t="shared" si="9"/>
        <v>4800</v>
      </c>
    </row>
    <row r="207" spans="1:6" ht="20.25" customHeight="1" x14ac:dyDescent="0.2">
      <c r="A207" s="209">
        <f>'Tabulation of Bids'!$A121</f>
        <v>108</v>
      </c>
      <c r="B207" s="210" t="str">
        <f>'Tabulation of Bids'!$B121</f>
        <v>CONCRETE FOUNDATION, TYPE E 30-INCH FOUNDATION</v>
      </c>
      <c r="C207" s="223" t="str">
        <f>'Tabulation of Bids'!$C121</f>
        <v>FOOT</v>
      </c>
      <c r="D207" s="211">
        <f>'Tabulation of Bids'!$D121</f>
        <v>10</v>
      </c>
      <c r="E207" s="246">
        <f>'Tabulation of Bids'!$E121</f>
        <v>436</v>
      </c>
      <c r="F207" s="327">
        <f t="shared" si="9"/>
        <v>4360</v>
      </c>
    </row>
    <row r="208" spans="1:6" ht="20.25" customHeight="1" x14ac:dyDescent="0.2">
      <c r="A208" s="209">
        <f>'Tabulation of Bids'!$A122</f>
        <v>109</v>
      </c>
      <c r="B208" s="210" t="str">
        <f>'Tabulation of Bids'!$B122</f>
        <v>CONCRETE FOUNDATION, TYPE E 36-INCH FOUNDATION</v>
      </c>
      <c r="C208" s="223" t="str">
        <f>'Tabulation of Bids'!$C122</f>
        <v>FOOT</v>
      </c>
      <c r="D208" s="211">
        <f>'Tabulation of Bids'!$D122</f>
        <v>81</v>
      </c>
      <c r="E208" s="246">
        <f>'Tabulation of Bids'!$E122</f>
        <v>680</v>
      </c>
      <c r="F208" s="327">
        <f t="shared" si="9"/>
        <v>55080</v>
      </c>
    </row>
    <row r="209" spans="1:6" ht="20.25" customHeight="1" x14ac:dyDescent="0.2">
      <c r="A209" s="209">
        <f>'Tabulation of Bids'!$A123</f>
        <v>110</v>
      </c>
      <c r="B209" s="210" t="str">
        <f>'Tabulation of Bids'!$B123</f>
        <v>DRILL EXISTING HANDHOLE</v>
      </c>
      <c r="C209" s="223" t="str">
        <f>'Tabulation of Bids'!$C123</f>
        <v>EACH</v>
      </c>
      <c r="D209" s="211">
        <f>'Tabulation of Bids'!$D123</f>
        <v>8</v>
      </c>
      <c r="E209" s="246">
        <f>'Tabulation of Bids'!$E123</f>
        <v>741</v>
      </c>
      <c r="F209" s="327">
        <f t="shared" si="9"/>
        <v>5928</v>
      </c>
    </row>
    <row r="210" spans="1:6" ht="20.25" customHeight="1" x14ac:dyDescent="0.2">
      <c r="A210" s="209">
        <f>'Tabulation of Bids'!$A124</f>
        <v>111</v>
      </c>
      <c r="B210" s="210" t="str">
        <f>'Tabulation of Bids'!$B124</f>
        <v>SIGNAL HEAD, LED, 1-FACE, 3-SECTION, MAST-ARM MOUNTED</v>
      </c>
      <c r="C210" s="223" t="str">
        <f>'Tabulation of Bids'!$C124</f>
        <v>EACH</v>
      </c>
      <c r="D210" s="211">
        <f>'Tabulation of Bids'!$D124</f>
        <v>9</v>
      </c>
      <c r="E210" s="246">
        <f>'Tabulation of Bids'!$E124</f>
        <v>1104</v>
      </c>
      <c r="F210" s="327">
        <f t="shared" si="9"/>
        <v>9936</v>
      </c>
    </row>
    <row r="211" spans="1:6" ht="20.25" customHeight="1" x14ac:dyDescent="0.2">
      <c r="A211" s="209">
        <f>'Tabulation of Bids'!$A125</f>
        <v>112</v>
      </c>
      <c r="B211" s="210" t="str">
        <f>'Tabulation of Bids'!$B125</f>
        <v>SIGNAL HEAD, LED, 1-FACE, 3-SECTION, BRACKET MOUNTED</v>
      </c>
      <c r="C211" s="223" t="str">
        <f>'Tabulation of Bids'!$C125</f>
        <v>EACH</v>
      </c>
      <c r="D211" s="211">
        <f>'Tabulation of Bids'!$D125</f>
        <v>13</v>
      </c>
      <c r="E211" s="246">
        <f>'Tabulation of Bids'!$E125</f>
        <v>1344</v>
      </c>
      <c r="F211" s="327">
        <f t="shared" si="9"/>
        <v>17472</v>
      </c>
    </row>
    <row r="212" spans="1:6" ht="20.25" customHeight="1" x14ac:dyDescent="0.2">
      <c r="A212" s="209">
        <f>'Tabulation of Bids'!$A126</f>
        <v>113</v>
      </c>
      <c r="B212" s="210" t="str">
        <f>'Tabulation of Bids'!$B126</f>
        <v>SIGNAL HEAD, LED, 1-FACE, 5-SECTION, MAST-ARM MOUNTED</v>
      </c>
      <c r="C212" s="223" t="str">
        <f>'Tabulation of Bids'!$C126</f>
        <v>EACH</v>
      </c>
      <c r="D212" s="211">
        <f>'Tabulation of Bids'!$D126</f>
        <v>7</v>
      </c>
      <c r="E212" s="246">
        <f>'Tabulation of Bids'!$E126</f>
        <v>1568</v>
      </c>
      <c r="F212" s="327">
        <f t="shared" si="9"/>
        <v>10976</v>
      </c>
    </row>
    <row r="213" spans="1:6" ht="20.25" customHeight="1" x14ac:dyDescent="0.2">
      <c r="A213" s="209">
        <f>'Tabulation of Bids'!$A127</f>
        <v>114</v>
      </c>
      <c r="B213" s="210" t="str">
        <f>'Tabulation of Bids'!$B127</f>
        <v>SIGNAL HEAD, LED, 1-FACE, 5-SECTION, BRACKET MOUNTED</v>
      </c>
      <c r="C213" s="223" t="str">
        <f>'Tabulation of Bids'!$C127</f>
        <v>EACH</v>
      </c>
      <c r="D213" s="211">
        <f>'Tabulation of Bids'!$D127</f>
        <v>18</v>
      </c>
      <c r="E213" s="246">
        <f>'Tabulation of Bids'!$E127</f>
        <v>1376</v>
      </c>
      <c r="F213" s="327">
        <f t="shared" si="9"/>
        <v>24768</v>
      </c>
    </row>
    <row r="214" spans="1:6" ht="20.25" customHeight="1" x14ac:dyDescent="0.2">
      <c r="A214" s="209">
        <f>'Tabulation of Bids'!$A128</f>
        <v>115</v>
      </c>
      <c r="B214" s="210" t="str">
        <f>'Tabulation of Bids'!$B128</f>
        <v>PEDESTRIAN SIGNAL HEAD, LED, 1-FACE, BRACKET MOUNTED WITH COUNTDOWN TIMER</v>
      </c>
      <c r="C214" s="223" t="str">
        <f>'Tabulation of Bids'!$C128</f>
        <v>EACH</v>
      </c>
      <c r="D214" s="211">
        <f>'Tabulation of Bids'!$D128</f>
        <v>32</v>
      </c>
      <c r="E214" s="246">
        <f>'Tabulation of Bids'!$E128</f>
        <v>875</v>
      </c>
      <c r="F214" s="327">
        <f t="shared" si="9"/>
        <v>28000</v>
      </c>
    </row>
    <row r="215" spans="1:6" ht="20.25" customHeight="1" x14ac:dyDescent="0.2">
      <c r="A215" s="209">
        <f>'Tabulation of Bids'!$A129</f>
        <v>116</v>
      </c>
      <c r="B215" s="210" t="str">
        <f>'Tabulation of Bids'!$B129</f>
        <v>TRAFFIC SIGNAL BACKPLATE</v>
      </c>
      <c r="C215" s="223" t="str">
        <f>'Tabulation of Bids'!$C129</f>
        <v>EACH</v>
      </c>
      <c r="D215" s="211">
        <f>'Tabulation of Bids'!$D129</f>
        <v>16</v>
      </c>
      <c r="E215" s="246">
        <f>'Tabulation of Bids'!$E129</f>
        <v>270</v>
      </c>
      <c r="F215" s="327">
        <f t="shared" si="9"/>
        <v>4320</v>
      </c>
    </row>
    <row r="216" spans="1:6" ht="20.25" customHeight="1" x14ac:dyDescent="0.2">
      <c r="A216" s="209">
        <f>'Tabulation of Bids'!$A130</f>
        <v>117</v>
      </c>
      <c r="B216" s="210" t="str">
        <f>'Tabulation of Bids'!$B130</f>
        <v>CONFIRMATION BEACON</v>
      </c>
      <c r="C216" s="223" t="str">
        <f>'Tabulation of Bids'!$C130</f>
        <v>EACH</v>
      </c>
      <c r="D216" s="211">
        <f>'Tabulation of Bids'!$D130</f>
        <v>8</v>
      </c>
      <c r="E216" s="246">
        <f>'Tabulation of Bids'!$E130</f>
        <v>547</v>
      </c>
      <c r="F216" s="327">
        <f t="shared" si="9"/>
        <v>4376</v>
      </c>
    </row>
    <row r="217" spans="1:6" ht="20.25" customHeight="1" x14ac:dyDescent="0.2">
      <c r="A217" s="209">
        <f>'Tabulation of Bids'!$A131</f>
        <v>118</v>
      </c>
      <c r="B217" s="210" t="str">
        <f>'Tabulation of Bids'!$B131</f>
        <v>PEDESTRIAN PUSH-BUTTON</v>
      </c>
      <c r="C217" s="223" t="str">
        <f>'Tabulation of Bids'!$C131</f>
        <v>EACH</v>
      </c>
      <c r="D217" s="211">
        <f>'Tabulation of Bids'!$D131</f>
        <v>32</v>
      </c>
      <c r="E217" s="246">
        <f>'Tabulation of Bids'!$E131</f>
        <v>1115</v>
      </c>
      <c r="F217" s="327">
        <f t="shared" si="9"/>
        <v>35680</v>
      </c>
    </row>
    <row r="218" spans="1:6" ht="20.25" customHeight="1" x14ac:dyDescent="0.2">
      <c r="A218" s="209">
        <f>'Tabulation of Bids'!$A132</f>
        <v>119</v>
      </c>
      <c r="B218" s="210" t="str">
        <f>'Tabulation of Bids'!$B132</f>
        <v>MODIFY EXISTING CONTROLLER</v>
      </c>
      <c r="C218" s="223" t="str">
        <f>'Tabulation of Bids'!$C132</f>
        <v>EACH</v>
      </c>
      <c r="D218" s="211">
        <f>'Tabulation of Bids'!$D132</f>
        <v>1</v>
      </c>
      <c r="E218" s="246">
        <f>'Tabulation of Bids'!$E132</f>
        <v>1800</v>
      </c>
      <c r="F218" s="327">
        <f t="shared" si="9"/>
        <v>1800</v>
      </c>
    </row>
    <row r="219" spans="1:6" ht="20.25" customHeight="1" x14ac:dyDescent="0.2">
      <c r="A219" s="209">
        <f>'Tabulation of Bids'!$A133</f>
        <v>120</v>
      </c>
      <c r="B219" s="210" t="str">
        <f>'Tabulation of Bids'!$B133</f>
        <v>REMOVE EXISTING HANDHOLE</v>
      </c>
      <c r="C219" s="223" t="str">
        <f>'Tabulation of Bids'!$C133</f>
        <v>EACH</v>
      </c>
      <c r="D219" s="211">
        <f>'Tabulation of Bids'!$D133</f>
        <v>6</v>
      </c>
      <c r="E219" s="246">
        <f>'Tabulation of Bids'!$E133</f>
        <v>882</v>
      </c>
      <c r="F219" s="327">
        <f t="shared" si="9"/>
        <v>5292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6727435.6899999995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84">
        <f>E182</f>
        <v>0</v>
      </c>
      <c r="F227" s="385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86" t="str">
        <f>D184</f>
        <v>AUBURN STREET RECONSTRUCTION - 2026</v>
      </c>
      <c r="E229" s="386"/>
      <c r="F229" s="387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>
        <f>'Tabulation of Bids'!$A136</f>
        <v>121</v>
      </c>
      <c r="B241" s="210" t="str">
        <f>'Tabulation of Bids'!$B136</f>
        <v>ABANDON CONDUIT IN PLACE</v>
      </c>
      <c r="C241" s="223" t="str">
        <f>'Tabulation of Bids'!$C136</f>
        <v>EACH</v>
      </c>
      <c r="D241" s="211">
        <f>'Tabulation of Bids'!$D136</f>
        <v>9</v>
      </c>
      <c r="E241" s="246">
        <f>'Tabulation of Bids'!$E136</f>
        <v>100</v>
      </c>
      <c r="F241" s="327">
        <f>D241*E241</f>
        <v>900</v>
      </c>
    </row>
    <row r="242" spans="1:6" ht="20.25" customHeight="1" x14ac:dyDescent="0.2">
      <c r="A242" s="209">
        <f>'Tabulation of Bids'!$A137</f>
        <v>122</v>
      </c>
      <c r="B242" s="210" t="str">
        <f>'Tabulation of Bids'!$B137</f>
        <v>REMOVAL OF CABLE IN CONDUIT</v>
      </c>
      <c r="C242" s="223" t="str">
        <f>'Tabulation of Bids'!$C137</f>
        <v>FOOT</v>
      </c>
      <c r="D242" s="211">
        <f>'Tabulation of Bids'!$D137</f>
        <v>827</v>
      </c>
      <c r="E242" s="246">
        <f>'Tabulation of Bids'!$E137</f>
        <v>2</v>
      </c>
      <c r="F242" s="327">
        <f t="shared" ref="F242:F264" si="11">D242*E242</f>
        <v>1654</v>
      </c>
    </row>
    <row r="243" spans="1:6" ht="20.25" customHeight="1" x14ac:dyDescent="0.2">
      <c r="A243" s="209">
        <f>'Tabulation of Bids'!$A138</f>
        <v>123</v>
      </c>
      <c r="B243" s="210" t="str">
        <f>'Tabulation of Bids'!$B138</f>
        <v>REMOVE EXISTING PEDESTRIAN PUSH BUTTON</v>
      </c>
      <c r="C243" s="223" t="str">
        <f>'Tabulation of Bids'!$C138</f>
        <v>EACH</v>
      </c>
      <c r="D243" s="211">
        <f>'Tabulation of Bids'!$D138</f>
        <v>10</v>
      </c>
      <c r="E243" s="246">
        <f>'Tabulation of Bids'!$E138</f>
        <v>175</v>
      </c>
      <c r="F243" s="327">
        <f t="shared" si="11"/>
        <v>1750</v>
      </c>
    </row>
    <row r="244" spans="1:6" ht="20.25" customHeight="1" x14ac:dyDescent="0.2">
      <c r="A244" s="209">
        <f>'Tabulation of Bids'!$A139</f>
        <v>124</v>
      </c>
      <c r="B244" s="210" t="str">
        <f>'Tabulation of Bids'!$B139</f>
        <v>REMOVAL OF LIGHTING LUMINAIRE, NO SALVAGE</v>
      </c>
      <c r="C244" s="223" t="str">
        <f>'Tabulation of Bids'!$C139</f>
        <v>EACH</v>
      </c>
      <c r="D244" s="211">
        <f>'Tabulation of Bids'!$D139</f>
        <v>1</v>
      </c>
      <c r="E244" s="246">
        <f>'Tabulation of Bids'!$E139</f>
        <v>570</v>
      </c>
      <c r="F244" s="327">
        <f t="shared" si="11"/>
        <v>570</v>
      </c>
    </row>
    <row r="245" spans="1:6" ht="20.25" customHeight="1" x14ac:dyDescent="0.2">
      <c r="A245" s="209">
        <f>'Tabulation of Bids'!$A140</f>
        <v>125</v>
      </c>
      <c r="B245" s="210" t="str">
        <f>'Tabulation of Bids'!$B140</f>
        <v>EMERGENCY VEHICLE PRIORITY SYSTEM</v>
      </c>
      <c r="C245" s="223" t="str">
        <f>'Tabulation of Bids'!$C140</f>
        <v>EACH</v>
      </c>
      <c r="D245" s="211">
        <f>'Tabulation of Bids'!$D140</f>
        <v>2</v>
      </c>
      <c r="E245" s="246">
        <f>'Tabulation of Bids'!$E140</f>
        <v>15000</v>
      </c>
      <c r="F245" s="327">
        <f t="shared" si="11"/>
        <v>30000</v>
      </c>
    </row>
    <row r="246" spans="1:6" ht="20.25" customHeight="1" x14ac:dyDescent="0.2">
      <c r="A246" s="209">
        <f>'Tabulation of Bids'!$A141</f>
        <v>126</v>
      </c>
      <c r="B246" s="210" t="str">
        <f>'Tabulation of Bids'!$B141</f>
        <v>REMOVE EXISTING TRAFFIC CONTROLLER AND CABINET</v>
      </c>
      <c r="C246" s="223" t="str">
        <f>'Tabulation of Bids'!$C141</f>
        <v>EACH</v>
      </c>
      <c r="D246" s="211">
        <f>'Tabulation of Bids'!$D141</f>
        <v>1</v>
      </c>
      <c r="E246" s="246">
        <f>'Tabulation of Bids'!$E141</f>
        <v>1733</v>
      </c>
      <c r="F246" s="327">
        <f t="shared" si="11"/>
        <v>1733</v>
      </c>
    </row>
    <row r="247" spans="1:6" ht="20.25" customHeight="1" x14ac:dyDescent="0.2">
      <c r="A247" s="209">
        <f>'Tabulation of Bids'!$A142</f>
        <v>127</v>
      </c>
      <c r="B247" s="210" t="str">
        <f>'Tabulation of Bids'!$B142</f>
        <v>REMOVE EXISTING TRAFFIC SIGNAL POST</v>
      </c>
      <c r="C247" s="223" t="str">
        <f>'Tabulation of Bids'!$C142</f>
        <v>EACH</v>
      </c>
      <c r="D247" s="211">
        <f>'Tabulation of Bids'!$D142</f>
        <v>22</v>
      </c>
      <c r="E247" s="246">
        <f>'Tabulation of Bids'!$E142</f>
        <v>477</v>
      </c>
      <c r="F247" s="327">
        <f t="shared" si="11"/>
        <v>10494</v>
      </c>
    </row>
    <row r="248" spans="1:6" ht="20.25" customHeight="1" x14ac:dyDescent="0.2">
      <c r="A248" s="209">
        <f>'Tabulation of Bids'!$A143</f>
        <v>128</v>
      </c>
      <c r="B248" s="210" t="str">
        <f>'Tabulation of Bids'!$B143</f>
        <v>REMOVE EXISTING PEDESTRIAN SIGNAL HEAD</v>
      </c>
      <c r="C248" s="223" t="str">
        <f>'Tabulation of Bids'!$C143</f>
        <v>EACH</v>
      </c>
      <c r="D248" s="211">
        <f>'Tabulation of Bids'!$D143</f>
        <v>10</v>
      </c>
      <c r="E248" s="246">
        <f>'Tabulation of Bids'!$E143</f>
        <v>245</v>
      </c>
      <c r="F248" s="327">
        <f t="shared" si="11"/>
        <v>2450</v>
      </c>
    </row>
    <row r="249" spans="1:6" ht="20.25" customHeight="1" x14ac:dyDescent="0.2">
      <c r="A249" s="209">
        <f>'Tabulation of Bids'!$A144</f>
        <v>129</v>
      </c>
      <c r="B249" s="210" t="str">
        <f>'Tabulation of Bids'!$B144</f>
        <v>REMOVE EXISTING UNDERGROUND CONDUIT</v>
      </c>
      <c r="C249" s="223" t="str">
        <f>'Tabulation of Bids'!$C144</f>
        <v>FOOT</v>
      </c>
      <c r="D249" s="211">
        <f>'Tabulation of Bids'!$D144</f>
        <v>305</v>
      </c>
      <c r="E249" s="246">
        <f>'Tabulation of Bids'!$E144</f>
        <v>3</v>
      </c>
      <c r="F249" s="327">
        <f t="shared" si="11"/>
        <v>915</v>
      </c>
    </row>
    <row r="250" spans="1:6" ht="20.25" customHeight="1" x14ac:dyDescent="0.2">
      <c r="A250" s="209">
        <f>'Tabulation of Bids'!$A145</f>
        <v>130</v>
      </c>
      <c r="B250" s="210" t="str">
        <f>'Tabulation of Bids'!$B145</f>
        <v>VIDEO VEHICLE DETECTION SYSTEM</v>
      </c>
      <c r="C250" s="223" t="str">
        <f>'Tabulation of Bids'!$C145</f>
        <v>EACH</v>
      </c>
      <c r="D250" s="211">
        <f>'Tabulation of Bids'!$D145</f>
        <v>2</v>
      </c>
      <c r="E250" s="246">
        <f>'Tabulation of Bids'!$E145</f>
        <v>29000</v>
      </c>
      <c r="F250" s="327">
        <f t="shared" si="11"/>
        <v>58000</v>
      </c>
    </row>
    <row r="251" spans="1:6" ht="20.25" customHeight="1" x14ac:dyDescent="0.2">
      <c r="A251" s="209">
        <f>'Tabulation of Bids'!$A146</f>
        <v>131</v>
      </c>
      <c r="B251" s="210" t="str">
        <f>'Tabulation of Bids'!$B146</f>
        <v>CONNECT TO EXISTING 6" WATER MAIN, COMPLETE</v>
      </c>
      <c r="C251" s="223" t="str">
        <f>'Tabulation of Bids'!$C146</f>
        <v>EACH</v>
      </c>
      <c r="D251" s="211">
        <f>'Tabulation of Bids'!$D146</f>
        <v>25</v>
      </c>
      <c r="E251" s="246">
        <f>'Tabulation of Bids'!$E146</f>
        <v>4000</v>
      </c>
      <c r="F251" s="327">
        <f t="shared" si="11"/>
        <v>100000</v>
      </c>
    </row>
    <row r="252" spans="1:6" ht="20.25" customHeight="1" x14ac:dyDescent="0.2">
      <c r="A252" s="209">
        <f>'Tabulation of Bids'!$A147</f>
        <v>132</v>
      </c>
      <c r="B252" s="210" t="str">
        <f>'Tabulation of Bids'!$B147</f>
        <v>CONNECT TO EXISTING 8" WATER MAIN, COMPLETE</v>
      </c>
      <c r="C252" s="223" t="str">
        <f>'Tabulation of Bids'!$C147</f>
        <v>EACH</v>
      </c>
      <c r="D252" s="211">
        <f>'Tabulation of Bids'!$D147</f>
        <v>2</v>
      </c>
      <c r="E252" s="246">
        <f>'Tabulation of Bids'!$E147</f>
        <v>4000</v>
      </c>
      <c r="F252" s="327">
        <f t="shared" si="11"/>
        <v>8000</v>
      </c>
    </row>
    <row r="253" spans="1:6" ht="20.25" customHeight="1" x14ac:dyDescent="0.2">
      <c r="A253" s="209">
        <f>'Tabulation of Bids'!$A148</f>
        <v>133</v>
      </c>
      <c r="B253" s="210" t="str">
        <f>'Tabulation of Bids'!$B148</f>
        <v>CONNECT TO EXISTING 10" WATER MAIN, COMPLETE</v>
      </c>
      <c r="C253" s="223" t="str">
        <f>'Tabulation of Bids'!$C148</f>
        <v>EACH</v>
      </c>
      <c r="D253" s="211">
        <f>'Tabulation of Bids'!$D148</f>
        <v>2</v>
      </c>
      <c r="E253" s="246">
        <f>'Tabulation of Bids'!$E148</f>
        <v>4750</v>
      </c>
      <c r="F253" s="327">
        <f t="shared" si="11"/>
        <v>9500</v>
      </c>
    </row>
    <row r="254" spans="1:6" ht="20.25" customHeight="1" x14ac:dyDescent="0.2">
      <c r="A254" s="209">
        <f>'Tabulation of Bids'!$A149</f>
        <v>134</v>
      </c>
      <c r="B254" s="210" t="str">
        <f>'Tabulation of Bids'!$B149</f>
        <v>CONNECT TO EXISTING 12" WATER MAIN, COMPLETE</v>
      </c>
      <c r="C254" s="223" t="str">
        <f>'Tabulation of Bids'!$C149</f>
        <v>EACH</v>
      </c>
      <c r="D254" s="211">
        <f>'Tabulation of Bids'!$D149</f>
        <v>4</v>
      </c>
      <c r="E254" s="246">
        <f>'Tabulation of Bids'!$E149</f>
        <v>5500</v>
      </c>
      <c r="F254" s="327">
        <f t="shared" si="11"/>
        <v>22000</v>
      </c>
    </row>
    <row r="255" spans="1:6" ht="20.25" customHeight="1" x14ac:dyDescent="0.2">
      <c r="A255" s="209">
        <f>'Tabulation of Bids'!$A150</f>
        <v>135</v>
      </c>
      <c r="B255" s="210" t="str">
        <f>'Tabulation of Bids'!$B150</f>
        <v>CONNECT TO EXISTING 16" WATER MAIN, COMPLETE</v>
      </c>
      <c r="C255" s="223" t="str">
        <f>'Tabulation of Bids'!$C150</f>
        <v>EACH</v>
      </c>
      <c r="D255" s="211">
        <f>'Tabulation of Bids'!$D150</f>
        <v>1</v>
      </c>
      <c r="E255" s="246">
        <f>'Tabulation of Bids'!$E150</f>
        <v>7000</v>
      </c>
      <c r="F255" s="327">
        <f t="shared" si="11"/>
        <v>7000</v>
      </c>
    </row>
    <row r="256" spans="1:6" ht="20.25" customHeight="1" x14ac:dyDescent="0.2">
      <c r="A256" s="209">
        <f>'Tabulation of Bids'!$A151</f>
        <v>136</v>
      </c>
      <c r="B256" s="210" t="str">
        <f>'Tabulation of Bids'!$B151</f>
        <v>WATER MAIN LINE STOP, 6"</v>
      </c>
      <c r="C256" s="223" t="str">
        <f>'Tabulation of Bids'!$C151</f>
        <v>EACH</v>
      </c>
      <c r="D256" s="211">
        <f>'Tabulation of Bids'!$D151</f>
        <v>17</v>
      </c>
      <c r="E256" s="246">
        <f>'Tabulation of Bids'!$E151</f>
        <v>5000</v>
      </c>
      <c r="F256" s="327">
        <f t="shared" si="11"/>
        <v>85000</v>
      </c>
    </row>
    <row r="257" spans="1:6" ht="20.25" customHeight="1" x14ac:dyDescent="0.2">
      <c r="A257" s="209">
        <f>'Tabulation of Bids'!$A152</f>
        <v>137</v>
      </c>
      <c r="B257" s="210" t="str">
        <f>'Tabulation of Bids'!$B152</f>
        <v>WATER MAIN LINE STOP, 8"</v>
      </c>
      <c r="C257" s="223" t="str">
        <f>'Tabulation of Bids'!$C152</f>
        <v>EACH</v>
      </c>
      <c r="D257" s="211">
        <f>'Tabulation of Bids'!$D152</f>
        <v>3</v>
      </c>
      <c r="E257" s="246">
        <f>'Tabulation of Bids'!$E152</f>
        <v>5500</v>
      </c>
      <c r="F257" s="327">
        <f t="shared" si="11"/>
        <v>16500</v>
      </c>
    </row>
    <row r="258" spans="1:6" ht="20.25" customHeight="1" x14ac:dyDescent="0.2">
      <c r="A258" s="209">
        <f>'Tabulation of Bids'!$A153</f>
        <v>138</v>
      </c>
      <c r="B258" s="210" t="str">
        <f>'Tabulation of Bids'!$B153</f>
        <v>WATER MAIN LINE STOP, 10"</v>
      </c>
      <c r="C258" s="223" t="str">
        <f>'Tabulation of Bids'!$C153</f>
        <v>EACH</v>
      </c>
      <c r="D258" s="211">
        <f>'Tabulation of Bids'!$D153</f>
        <v>3</v>
      </c>
      <c r="E258" s="246">
        <f>'Tabulation of Bids'!$E153</f>
        <v>6500</v>
      </c>
      <c r="F258" s="327">
        <f t="shared" si="11"/>
        <v>19500</v>
      </c>
    </row>
    <row r="259" spans="1:6" ht="20.25" customHeight="1" x14ac:dyDescent="0.2">
      <c r="A259" s="209">
        <f>'Tabulation of Bids'!$A154</f>
        <v>139</v>
      </c>
      <c r="B259" s="210" t="str">
        <f>'Tabulation of Bids'!$B154</f>
        <v>WATER MAIN LINE STOP, 12"</v>
      </c>
      <c r="C259" s="223" t="str">
        <f>'Tabulation of Bids'!$C154</f>
        <v>EACH</v>
      </c>
      <c r="D259" s="211">
        <f>'Tabulation of Bids'!$D154</f>
        <v>4</v>
      </c>
      <c r="E259" s="246">
        <f>'Tabulation of Bids'!$E154</f>
        <v>7000</v>
      </c>
      <c r="F259" s="327">
        <f t="shared" si="11"/>
        <v>28000</v>
      </c>
    </row>
    <row r="260" spans="1:6" ht="20.25" customHeight="1" x14ac:dyDescent="0.2">
      <c r="A260" s="209">
        <f>'Tabulation of Bids'!$A155</f>
        <v>140</v>
      </c>
      <c r="B260" s="210" t="str">
        <f>'Tabulation of Bids'!$B155</f>
        <v>WATER MAIN LINE STOP, 16"</v>
      </c>
      <c r="C260" s="223" t="str">
        <f>'Tabulation of Bids'!$C155</f>
        <v>EACH</v>
      </c>
      <c r="D260" s="211">
        <f>'Tabulation of Bids'!$D155</f>
        <v>2</v>
      </c>
      <c r="E260" s="246">
        <f>'Tabulation of Bids'!$E155</f>
        <v>14500</v>
      </c>
      <c r="F260" s="327">
        <f t="shared" si="11"/>
        <v>29000</v>
      </c>
    </row>
    <row r="261" spans="1:6" ht="20.25" customHeight="1" x14ac:dyDescent="0.2">
      <c r="A261" s="209">
        <f>'Tabulation of Bids'!$A156</f>
        <v>141</v>
      </c>
      <c r="B261" s="210" t="str">
        <f>'Tabulation of Bids'!$B156</f>
        <v>INSERTION VALVE, COMPLETE, 6"</v>
      </c>
      <c r="C261" s="223" t="str">
        <f>'Tabulation of Bids'!$C156</f>
        <v>EACH</v>
      </c>
      <c r="D261" s="211">
        <f>'Tabulation of Bids'!$D156</f>
        <v>2</v>
      </c>
      <c r="E261" s="246">
        <f>'Tabulation of Bids'!$E156</f>
        <v>7500</v>
      </c>
      <c r="F261" s="327">
        <f t="shared" si="11"/>
        <v>15000</v>
      </c>
    </row>
    <row r="262" spans="1:6" ht="20.25" customHeight="1" x14ac:dyDescent="0.2">
      <c r="A262" s="209">
        <f>'Tabulation of Bids'!$A157</f>
        <v>142</v>
      </c>
      <c r="B262" s="210" t="str">
        <f>'Tabulation of Bids'!$B157</f>
        <v>INSERTION VALVE, COMPLETE, 8"</v>
      </c>
      <c r="C262" s="223" t="str">
        <f>'Tabulation of Bids'!$C157</f>
        <v>EACH</v>
      </c>
      <c r="D262" s="211">
        <f>'Tabulation of Bids'!$D157</f>
        <v>2</v>
      </c>
      <c r="E262" s="246">
        <f>'Tabulation of Bids'!$E157</f>
        <v>8000</v>
      </c>
      <c r="F262" s="327">
        <f t="shared" si="11"/>
        <v>16000</v>
      </c>
    </row>
    <row r="263" spans="1:6" ht="20.25" customHeight="1" x14ac:dyDescent="0.2">
      <c r="A263" s="209">
        <f>'Tabulation of Bids'!$A158</f>
        <v>143</v>
      </c>
      <c r="B263" s="210" t="str">
        <f>'Tabulation of Bids'!$B158</f>
        <v>INSERTION VALVE, COMPLETE, 10"</v>
      </c>
      <c r="C263" s="223" t="str">
        <f>'Tabulation of Bids'!$C158</f>
        <v>EACH</v>
      </c>
      <c r="D263" s="211">
        <f>'Tabulation of Bids'!$D158</f>
        <v>2</v>
      </c>
      <c r="E263" s="246">
        <f>'Tabulation of Bids'!$E158</f>
        <v>10000</v>
      </c>
      <c r="F263" s="327">
        <f t="shared" si="11"/>
        <v>20000</v>
      </c>
    </row>
    <row r="264" spans="1:6" ht="20.25" customHeight="1" x14ac:dyDescent="0.2">
      <c r="A264" s="209">
        <f>'Tabulation of Bids'!$A159</f>
        <v>144</v>
      </c>
      <c r="B264" s="210" t="str">
        <f>'Tabulation of Bids'!$B159</f>
        <v>INSERTION VALVE, COMPLETE, 12"</v>
      </c>
      <c r="C264" s="223" t="str">
        <f>'Tabulation of Bids'!$C159</f>
        <v>EACH</v>
      </c>
      <c r="D264" s="211">
        <f>'Tabulation of Bids'!$D159</f>
        <v>2</v>
      </c>
      <c r="E264" s="246">
        <f>'Tabulation of Bids'!$E159</f>
        <v>12500</v>
      </c>
      <c r="F264" s="327">
        <f t="shared" si="11"/>
        <v>25000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7236401.6899999995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84">
        <f>E227</f>
        <v>0</v>
      </c>
      <c r="F272" s="385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86" t="str">
        <f>D229</f>
        <v>AUBURN STREET RECONSTRUCTION - 2026</v>
      </c>
      <c r="E274" s="386"/>
      <c r="F274" s="387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>
        <f>'Tabulation of Bids'!$A181</f>
        <v>164</v>
      </c>
      <c r="B286" s="210" t="str">
        <f>'Tabulation of Bids'!$B181</f>
        <v>PUBLIC WATER SERVICE (BORED), COPPER, COMPLETE 1"</v>
      </c>
      <c r="C286" s="223" t="str">
        <f>'Tabulation of Bids'!$C181</f>
        <v>FOOT</v>
      </c>
      <c r="D286" s="211">
        <f>'Tabulation of Bids'!$D181</f>
        <v>3800</v>
      </c>
      <c r="E286" s="246">
        <f>'Tabulation of Bids'!$E181</f>
        <v>110</v>
      </c>
      <c r="F286" s="327">
        <f>D286*E286</f>
        <v>418000</v>
      </c>
    </row>
    <row r="287" spans="1:6" ht="20.25" customHeight="1" x14ac:dyDescent="0.2">
      <c r="A287" s="209">
        <f>'Tabulation of Bids'!$A182</f>
        <v>165</v>
      </c>
      <c r="B287" s="210" t="str">
        <f>'Tabulation of Bids'!$B182</f>
        <v>PUBLIC WATER SERVICE (BORED), COPPER, COMPLETE 1.5"</v>
      </c>
      <c r="C287" s="223" t="str">
        <f>'Tabulation of Bids'!$C182</f>
        <v>FOOT</v>
      </c>
      <c r="D287" s="211">
        <f>'Tabulation of Bids'!$D182</f>
        <v>100</v>
      </c>
      <c r="E287" s="246">
        <f>'Tabulation of Bids'!$E182</f>
        <v>120</v>
      </c>
      <c r="F287" s="327">
        <f t="shared" ref="F287:F309" si="13">D287*E287</f>
        <v>12000</v>
      </c>
    </row>
    <row r="288" spans="1:6" ht="20.25" customHeight="1" x14ac:dyDescent="0.2">
      <c r="A288" s="209">
        <f>'Tabulation of Bids'!$A183</f>
        <v>166</v>
      </c>
      <c r="B288" s="210" t="str">
        <f>'Tabulation of Bids'!$B183</f>
        <v>PUBLIC WATER SERVICE (BORED), COPPER, COMPLETE 2"</v>
      </c>
      <c r="C288" s="223" t="str">
        <f>'Tabulation of Bids'!$C183</f>
        <v>FOOT</v>
      </c>
      <c r="D288" s="211">
        <f>'Tabulation of Bids'!$D183</f>
        <v>100</v>
      </c>
      <c r="E288" s="246">
        <f>'Tabulation of Bids'!$E183</f>
        <v>120</v>
      </c>
      <c r="F288" s="327">
        <f t="shared" si="13"/>
        <v>12000</v>
      </c>
    </row>
    <row r="289" spans="1:6" ht="20.25" customHeight="1" x14ac:dyDescent="0.2">
      <c r="A289" s="209">
        <f>'Tabulation of Bids'!$A184</f>
        <v>167</v>
      </c>
      <c r="B289" s="210" t="str">
        <f>'Tabulation of Bids'!$B184</f>
        <v>PRIVATE WATER SERVICE (BORED OR PULLED), COPPER, COMPLETE, 1"</v>
      </c>
      <c r="C289" s="223" t="str">
        <f>'Tabulation of Bids'!$C184</f>
        <v>FOOT</v>
      </c>
      <c r="D289" s="211">
        <f>'Tabulation of Bids'!$D184</f>
        <v>3700</v>
      </c>
      <c r="E289" s="246">
        <f>'Tabulation of Bids'!$E184</f>
        <v>110</v>
      </c>
      <c r="F289" s="327">
        <f t="shared" si="13"/>
        <v>407000</v>
      </c>
    </row>
    <row r="290" spans="1:6" ht="20.25" customHeight="1" x14ac:dyDescent="0.2">
      <c r="A290" s="209">
        <f>'Tabulation of Bids'!$A185</f>
        <v>168</v>
      </c>
      <c r="B290" s="210" t="str">
        <f>'Tabulation of Bids'!$B185</f>
        <v>PRIVATE WATER SERVICE (BORED OR PULLED), COPPER, COMPLETE, 1.5"</v>
      </c>
      <c r="C290" s="223" t="str">
        <f>'Tabulation of Bids'!$C185</f>
        <v>FOOT</v>
      </c>
      <c r="D290" s="211">
        <f>'Tabulation of Bids'!$D185</f>
        <v>50</v>
      </c>
      <c r="E290" s="246">
        <f>'Tabulation of Bids'!$E185</f>
        <v>90</v>
      </c>
      <c r="F290" s="327">
        <f t="shared" si="13"/>
        <v>4500</v>
      </c>
    </row>
    <row r="291" spans="1:6" ht="20.25" customHeight="1" x14ac:dyDescent="0.2">
      <c r="A291" s="209">
        <f>'Tabulation of Bids'!$A188</f>
        <v>169</v>
      </c>
      <c r="B291" s="210" t="str">
        <f>'Tabulation of Bids'!$B188</f>
        <v>PRIVATE WATER SERVICE (BORED OR PULLED), COPPER, COMPLETE, 2"</v>
      </c>
      <c r="C291" s="223" t="str">
        <f>'Tabulation of Bids'!$C188</f>
        <v>FOOT</v>
      </c>
      <c r="D291" s="211">
        <f>'Tabulation of Bids'!$D188</f>
        <v>50</v>
      </c>
      <c r="E291" s="246">
        <f>'Tabulation of Bids'!$E188</f>
        <v>100</v>
      </c>
      <c r="F291" s="327">
        <f t="shared" si="13"/>
        <v>5000</v>
      </c>
    </row>
    <row r="292" spans="1:6" ht="20.25" customHeight="1" x14ac:dyDescent="0.2">
      <c r="A292" s="209">
        <f>'Tabulation of Bids'!$A189</f>
        <v>170</v>
      </c>
      <c r="B292" s="210" t="str">
        <f>'Tabulation of Bids'!$B189</f>
        <v>PUBLIC WATER SERVICE (OPEN-CUT), COPPER, COMPLETE 1"</v>
      </c>
      <c r="C292" s="223" t="str">
        <f>'Tabulation of Bids'!$C189</f>
        <v>FOOT</v>
      </c>
      <c r="D292" s="211">
        <f>'Tabulation of Bids'!$D189</f>
        <v>950</v>
      </c>
      <c r="E292" s="246">
        <f>'Tabulation of Bids'!$E189</f>
        <v>125</v>
      </c>
      <c r="F292" s="327">
        <f t="shared" si="13"/>
        <v>118750</v>
      </c>
    </row>
    <row r="293" spans="1:6" ht="20.25" customHeight="1" x14ac:dyDescent="0.2">
      <c r="A293" s="209">
        <f>'Tabulation of Bids'!$A190</f>
        <v>171</v>
      </c>
      <c r="B293" s="210" t="str">
        <f>'Tabulation of Bids'!$B190</f>
        <v>PUBLIC WATER SERVICE (OPEN-CUT), COPPER, COMPLETE 1.5"</v>
      </c>
      <c r="C293" s="223" t="str">
        <f>'Tabulation of Bids'!$C190</f>
        <v>FOOT</v>
      </c>
      <c r="D293" s="211">
        <f>'Tabulation of Bids'!$D190</f>
        <v>50</v>
      </c>
      <c r="E293" s="246">
        <f>'Tabulation of Bids'!$E190</f>
        <v>90</v>
      </c>
      <c r="F293" s="327">
        <f t="shared" si="13"/>
        <v>4500</v>
      </c>
    </row>
    <row r="294" spans="1:6" ht="20.25" customHeight="1" x14ac:dyDescent="0.2">
      <c r="A294" s="209">
        <f>'Tabulation of Bids'!$A191</f>
        <v>172</v>
      </c>
      <c r="B294" s="210" t="str">
        <f>'Tabulation of Bids'!$B191</f>
        <v>PUBLIC WATER SERVICE (OPEN-CUT), COPPER, COMPLETE 2"</v>
      </c>
      <c r="C294" s="223" t="str">
        <f>'Tabulation of Bids'!$C191</f>
        <v>FOOT</v>
      </c>
      <c r="D294" s="211">
        <f>'Tabulation of Bids'!$D191</f>
        <v>50</v>
      </c>
      <c r="E294" s="246">
        <f>'Tabulation of Bids'!$E191</f>
        <v>100</v>
      </c>
      <c r="F294" s="327">
        <f t="shared" si="13"/>
        <v>5000</v>
      </c>
    </row>
    <row r="295" spans="1:6" ht="20.25" customHeight="1" x14ac:dyDescent="0.2">
      <c r="A295" s="209">
        <f>'Tabulation of Bids'!$A192</f>
        <v>173</v>
      </c>
      <c r="B295" s="210" t="str">
        <f>'Tabulation of Bids'!$B192</f>
        <v>PUBLIC WATER SERVICE (OPEN-CUT), DUCTILE IRON, COMPLETE 6"</v>
      </c>
      <c r="C295" s="223" t="str">
        <f>'Tabulation of Bids'!$C192</f>
        <v>FOOT</v>
      </c>
      <c r="D295" s="211">
        <f>'Tabulation of Bids'!$D192</f>
        <v>50</v>
      </c>
      <c r="E295" s="246">
        <f>'Tabulation of Bids'!$E192</f>
        <v>250</v>
      </c>
      <c r="F295" s="327">
        <f t="shared" si="13"/>
        <v>12500</v>
      </c>
    </row>
    <row r="296" spans="1:6" ht="20.25" customHeight="1" x14ac:dyDescent="0.2">
      <c r="A296" s="209">
        <f>'Tabulation of Bids'!$A193</f>
        <v>174</v>
      </c>
      <c r="B296" s="210" t="str">
        <f>'Tabulation of Bids'!$B193</f>
        <v>CONNECT TO EXISTING/RELOCATED WATER METER (BASEMENT/CRAWL SPACE), COMPLETE</v>
      </c>
      <c r="C296" s="223" t="str">
        <f>'Tabulation of Bids'!$C193</f>
        <v>EACH</v>
      </c>
      <c r="D296" s="211">
        <f>'Tabulation of Bids'!$D193</f>
        <v>115</v>
      </c>
      <c r="E296" s="246">
        <f>'Tabulation of Bids'!$E193</f>
        <v>500</v>
      </c>
      <c r="F296" s="327">
        <f t="shared" si="13"/>
        <v>57500</v>
      </c>
    </row>
    <row r="297" spans="1:6" ht="20.25" customHeight="1" x14ac:dyDescent="0.2">
      <c r="A297" s="209">
        <f>'Tabulation of Bids'!$A194</f>
        <v>175</v>
      </c>
      <c r="B297" s="210" t="str">
        <f>'Tabulation of Bids'!$B194</f>
        <v>CONNECT TO EXISTING/RELOCATED WATER METER (SLAB ON GRADE), COMPLETE</v>
      </c>
      <c r="C297" s="223" t="str">
        <f>'Tabulation of Bids'!$C194</f>
        <v>EACH</v>
      </c>
      <c r="D297" s="211">
        <f>'Tabulation of Bids'!$D194</f>
        <v>40</v>
      </c>
      <c r="E297" s="246">
        <f>'Tabulation of Bids'!$E194</f>
        <v>1350</v>
      </c>
      <c r="F297" s="327">
        <f t="shared" si="13"/>
        <v>54000</v>
      </c>
    </row>
    <row r="298" spans="1:6" ht="20.25" customHeight="1" x14ac:dyDescent="0.2">
      <c r="A298" s="209">
        <f>'Tabulation of Bids'!$A195</f>
        <v>176</v>
      </c>
      <c r="B298" s="210" t="str">
        <f>'Tabulation of Bids'!$B195</f>
        <v>INTERIOR WATER METER RELOCATION, COMPLETE</v>
      </c>
      <c r="C298" s="223" t="str">
        <f>'Tabulation of Bids'!$C195</f>
        <v>FOOT</v>
      </c>
      <c r="D298" s="211">
        <f>'Tabulation of Bids'!$D195</f>
        <v>1300</v>
      </c>
      <c r="E298" s="246">
        <f>'Tabulation of Bids'!$E195</f>
        <v>50</v>
      </c>
      <c r="F298" s="327">
        <f t="shared" si="13"/>
        <v>65000</v>
      </c>
    </row>
    <row r="299" spans="1:6" ht="20.25" customHeight="1" x14ac:dyDescent="0.2">
      <c r="A299" s="209">
        <f>'Tabulation of Bids'!$A196</f>
        <v>177</v>
      </c>
      <c r="B299" s="210" t="str">
        <f>'Tabulation of Bids'!$B196</f>
        <v>RECONNECTION OF WATER SERVICE ELECTRICAL JUMPER CABLE</v>
      </c>
      <c r="C299" s="223" t="str">
        <f>'Tabulation of Bids'!$C196</f>
        <v>EACH</v>
      </c>
      <c r="D299" s="211">
        <f>'Tabulation of Bids'!$D196</f>
        <v>136</v>
      </c>
      <c r="E299" s="246">
        <f>'Tabulation of Bids'!$E196</f>
        <v>1000</v>
      </c>
      <c r="F299" s="327">
        <f t="shared" si="13"/>
        <v>136000</v>
      </c>
    </row>
    <row r="300" spans="1:6" ht="20.25" customHeight="1" x14ac:dyDescent="0.2">
      <c r="A300" s="209">
        <f>'Tabulation of Bids'!$A197</f>
        <v>178</v>
      </c>
      <c r="B300" s="210" t="str">
        <f>'Tabulation of Bids'!$B197</f>
        <v>PRIMARY ELECTRICAL GROUNDING SYSTEM INSTALLATION</v>
      </c>
      <c r="C300" s="223" t="str">
        <f>'Tabulation of Bids'!$C197</f>
        <v>EACH</v>
      </c>
      <c r="D300" s="211">
        <f>'Tabulation of Bids'!$D197</f>
        <v>136</v>
      </c>
      <c r="E300" s="246">
        <f>'Tabulation of Bids'!$E197</f>
        <v>750</v>
      </c>
      <c r="F300" s="327">
        <f t="shared" si="13"/>
        <v>102000</v>
      </c>
    </row>
    <row r="301" spans="1:6" ht="20.25" customHeight="1" x14ac:dyDescent="0.2">
      <c r="A301" s="209">
        <f>'Tabulation of Bids'!$A198</f>
        <v>179</v>
      </c>
      <c r="B301" s="210" t="str">
        <f>'Tabulation of Bids'!$B198</f>
        <v>WATER MAIN QUALITY STORM SEWER, COMPLETE, 12"</v>
      </c>
      <c r="C301" s="223" t="str">
        <f>'Tabulation of Bids'!$C198</f>
        <v>FOOT</v>
      </c>
      <c r="D301" s="211">
        <f>'Tabulation of Bids'!$D198</f>
        <v>280</v>
      </c>
      <c r="E301" s="246">
        <f>'Tabulation of Bids'!$E198</f>
        <v>220</v>
      </c>
      <c r="F301" s="327">
        <f t="shared" si="13"/>
        <v>61600</v>
      </c>
    </row>
    <row r="302" spans="1:6" ht="20.25" customHeight="1" x14ac:dyDescent="0.2">
      <c r="A302" s="209">
        <f>'Tabulation of Bids'!$A199</f>
        <v>180</v>
      </c>
      <c r="B302" s="210" t="str">
        <f>'Tabulation of Bids'!$B199</f>
        <v>WATER MAIN QUALITY STORM SEWER, COMPLETE, 15"</v>
      </c>
      <c r="C302" s="223" t="str">
        <f>'Tabulation of Bids'!$C199</f>
        <v>FOOT</v>
      </c>
      <c r="D302" s="211">
        <f>'Tabulation of Bids'!$D199</f>
        <v>220</v>
      </c>
      <c r="E302" s="246">
        <f>'Tabulation of Bids'!$E199</f>
        <v>225</v>
      </c>
      <c r="F302" s="327">
        <f t="shared" si="13"/>
        <v>49500</v>
      </c>
    </row>
    <row r="303" spans="1:6" ht="20.25" customHeight="1" x14ac:dyDescent="0.2">
      <c r="A303" s="209">
        <f>'Tabulation of Bids'!$A200</f>
        <v>181</v>
      </c>
      <c r="B303" s="210" t="str">
        <f>'Tabulation of Bids'!$B200</f>
        <v>WATER MAIN QUALITY STORM SEWER, COMPLETE, 18"</v>
      </c>
      <c r="C303" s="223" t="str">
        <f>'Tabulation of Bids'!$C200</f>
        <v>FOOT</v>
      </c>
      <c r="D303" s="211">
        <f>'Tabulation of Bids'!$D200</f>
        <v>60</v>
      </c>
      <c r="E303" s="246">
        <f>'Tabulation of Bids'!$E200</f>
        <v>250</v>
      </c>
      <c r="F303" s="327">
        <f t="shared" si="13"/>
        <v>15000</v>
      </c>
    </row>
    <row r="304" spans="1:6" ht="20.25" customHeight="1" x14ac:dyDescent="0.2">
      <c r="A304" s="209">
        <f>'Tabulation of Bids'!$A201</f>
        <v>182</v>
      </c>
      <c r="B304" s="210" t="str">
        <f>'Tabulation of Bids'!$B201</f>
        <v>WATER MAIN QUALITY STORM SEWER, COMPLETE, 24"</v>
      </c>
      <c r="C304" s="223" t="str">
        <f>'Tabulation of Bids'!$C201</f>
        <v>FOOT</v>
      </c>
      <c r="D304" s="211">
        <f>'Tabulation of Bids'!$D201</f>
        <v>40</v>
      </c>
      <c r="E304" s="246">
        <f>'Tabulation of Bids'!$E201</f>
        <v>275</v>
      </c>
      <c r="F304" s="327">
        <f t="shared" si="13"/>
        <v>11000</v>
      </c>
    </row>
    <row r="305" spans="1:6" ht="20.25" customHeight="1" x14ac:dyDescent="0.2">
      <c r="A305" s="209">
        <f>'Tabulation of Bids'!$A202</f>
        <v>183</v>
      </c>
      <c r="B305" s="210" t="str">
        <f>'Tabulation of Bids'!$B202</f>
        <v>WATER MAIN QUALITY STORM SEWER, COMPLETE, 30"</v>
      </c>
      <c r="C305" s="223" t="str">
        <f>'Tabulation of Bids'!$C202</f>
        <v>FOOT</v>
      </c>
      <c r="D305" s="211">
        <f>'Tabulation of Bids'!$D202</f>
        <v>160</v>
      </c>
      <c r="E305" s="246">
        <f>'Tabulation of Bids'!$E202</f>
        <v>300</v>
      </c>
      <c r="F305" s="327">
        <f t="shared" si="13"/>
        <v>48000</v>
      </c>
    </row>
    <row r="306" spans="1:6" ht="20.25" customHeight="1" x14ac:dyDescent="0.2">
      <c r="A306" s="209">
        <f>'Tabulation of Bids'!$A203</f>
        <v>184</v>
      </c>
      <c r="B306" s="210" t="str">
        <f>'Tabulation of Bids'!$B203</f>
        <v>WATER MAIN QUALITY STORM SEWER, COMPLETE, 36"</v>
      </c>
      <c r="C306" s="223" t="str">
        <f>'Tabulation of Bids'!$C203</f>
        <v>FOOT</v>
      </c>
      <c r="D306" s="211">
        <f>'Tabulation of Bids'!$D203</f>
        <v>20</v>
      </c>
      <c r="E306" s="246">
        <f>'Tabulation of Bids'!$E203</f>
        <v>325</v>
      </c>
      <c r="F306" s="327">
        <f t="shared" si="13"/>
        <v>6500</v>
      </c>
    </row>
    <row r="307" spans="1:6" ht="20.25" customHeight="1" x14ac:dyDescent="0.2">
      <c r="A307" s="209">
        <f>'Tabulation of Bids'!$A204</f>
        <v>185</v>
      </c>
      <c r="B307" s="210" t="str">
        <f>'Tabulation of Bids'!$B204</f>
        <v>STORM SEWER, CLASS B, TYPE 1, 12" RCP</v>
      </c>
      <c r="C307" s="223" t="str">
        <f>'Tabulation of Bids'!$C204</f>
        <v>FOOT</v>
      </c>
      <c r="D307" s="211">
        <f>'Tabulation of Bids'!$D204</f>
        <v>20</v>
      </c>
      <c r="E307" s="246">
        <f>'Tabulation of Bids'!$E204</f>
        <v>65</v>
      </c>
      <c r="F307" s="327">
        <f t="shared" si="13"/>
        <v>1300</v>
      </c>
    </row>
    <row r="308" spans="1:6" ht="20.25" customHeight="1" x14ac:dyDescent="0.2">
      <c r="A308" s="209">
        <f>'Tabulation of Bids'!$A205</f>
        <v>186</v>
      </c>
      <c r="B308" s="210" t="str">
        <f>'Tabulation of Bids'!$B205</f>
        <v>WATER MAIN QUALITY PVC SANITARY SEWER SERVICE, 4"</v>
      </c>
      <c r="C308" s="223" t="str">
        <f>'Tabulation of Bids'!$C205</f>
        <v>FOOT</v>
      </c>
      <c r="D308" s="211">
        <f>'Tabulation of Bids'!$D205</f>
        <v>100</v>
      </c>
      <c r="E308" s="246">
        <f>'Tabulation of Bids'!$E205</f>
        <v>150</v>
      </c>
      <c r="F308" s="327">
        <f t="shared" si="13"/>
        <v>15000</v>
      </c>
    </row>
    <row r="309" spans="1:6" ht="20.25" customHeight="1" x14ac:dyDescent="0.2">
      <c r="A309" s="209">
        <f>'Tabulation of Bids'!$A206</f>
        <v>187</v>
      </c>
      <c r="B309" s="210" t="str">
        <f>'Tabulation of Bids'!$B206</f>
        <v>WATER MAIN QUALITY PVC SANITARY SEWER SERVICE, 6"</v>
      </c>
      <c r="C309" s="223" t="str">
        <f>'Tabulation of Bids'!$C206</f>
        <v>FOOT</v>
      </c>
      <c r="D309" s="211">
        <f>'Tabulation of Bids'!$D206</f>
        <v>100</v>
      </c>
      <c r="E309" s="246">
        <f>'Tabulation of Bids'!$E206</f>
        <v>170</v>
      </c>
      <c r="F309" s="327">
        <f t="shared" si="13"/>
        <v>17000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8875051.6899999995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84">
        <f>E272</f>
        <v>0</v>
      </c>
      <c r="F317" s="385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86" t="str">
        <f>D274</f>
        <v>AUBURN STREET RECONSTRUCTION - 2026</v>
      </c>
      <c r="E319" s="386"/>
      <c r="F319" s="387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>
        <f>'Tabulation of Bids'!$A207</f>
        <v>188</v>
      </c>
      <c r="B331" s="210" t="str">
        <f>'Tabulation of Bids'!$B207</f>
        <v>WATER MAIN QUALITY PVC SANITARY SEWER, COMPLETE, 12"</v>
      </c>
      <c r="C331" s="223" t="str">
        <f>'Tabulation of Bids'!$C207</f>
        <v>FOOT</v>
      </c>
      <c r="D331" s="211">
        <f>'Tabulation of Bids'!$D207</f>
        <v>100</v>
      </c>
      <c r="E331" s="246">
        <f>'Tabulation of Bids'!$E207</f>
        <v>200</v>
      </c>
      <c r="F331" s="327">
        <f>D331*E331</f>
        <v>20000</v>
      </c>
    </row>
    <row r="332" spans="1:6" ht="20.25" customHeight="1" x14ac:dyDescent="0.2">
      <c r="A332" s="209">
        <f>'Tabulation of Bids'!$A208</f>
        <v>189</v>
      </c>
      <c r="B332" s="210" t="str">
        <f>'Tabulation of Bids'!$B208</f>
        <v>ROCK EXCAVATION</v>
      </c>
      <c r="C332" s="223" t="str">
        <f>'Tabulation of Bids'!$C208</f>
        <v>CU YD</v>
      </c>
      <c r="D332" s="211">
        <f>'Tabulation of Bids'!$D208</f>
        <v>50</v>
      </c>
      <c r="E332" s="246">
        <f>'Tabulation of Bids'!$E208</f>
        <v>100</v>
      </c>
      <c r="F332" s="327">
        <f t="shared" ref="F332:F354" si="15">D332*E332</f>
        <v>5000</v>
      </c>
    </row>
    <row r="333" spans="1:6" ht="20.25" customHeight="1" x14ac:dyDescent="0.2">
      <c r="A333" s="209">
        <f>'Tabulation of Bids'!$A209</f>
        <v>190</v>
      </c>
      <c r="B333" s="210" t="str">
        <f>'Tabulation of Bids'!$B209</f>
        <v>EXPLORATORY EXCAVATION</v>
      </c>
      <c r="C333" s="223" t="str">
        <f>'Tabulation of Bids'!$C209</f>
        <v>CU YD</v>
      </c>
      <c r="D333" s="211">
        <f>'Tabulation of Bids'!$D209</f>
        <v>50</v>
      </c>
      <c r="E333" s="246">
        <f>'Tabulation of Bids'!$E209</f>
        <v>75</v>
      </c>
      <c r="F333" s="327">
        <f t="shared" si="15"/>
        <v>3750</v>
      </c>
    </row>
    <row r="334" spans="1:6" ht="20.25" customHeight="1" x14ac:dyDescent="0.2">
      <c r="A334" s="209">
        <f>'Tabulation of Bids'!$A210</f>
        <v>191</v>
      </c>
      <c r="B334" s="210" t="str">
        <f>'Tabulation of Bids'!$B210</f>
        <v>DOMESTIC AND FIRE WATER SERVICE COMBINATION INSIDE BUILDIN, COMPLETE, CASH ALLOWANCE</v>
      </c>
      <c r="C334" s="223" t="str">
        <f>'Tabulation of Bids'!$C210</f>
        <v>EACH</v>
      </c>
      <c r="D334" s="211">
        <f>'Tabulation of Bids'!$D210</f>
        <v>1</v>
      </c>
      <c r="E334" s="246">
        <f>'Tabulation of Bids'!$E210</f>
        <v>50000</v>
      </c>
      <c r="F334" s="327">
        <f t="shared" si="15"/>
        <v>50000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8953801.6899999995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84">
        <f>E317</f>
        <v>0</v>
      </c>
      <c r="F362" s="385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86" t="str">
        <f>D319</f>
        <v>AUBURN STREET RECONSTRUCTION - 2026</v>
      </c>
      <c r="E364" s="386"/>
      <c r="F364" s="387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8953801.6899999995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84">
        <f>E362</f>
        <v>0</v>
      </c>
      <c r="F407" s="385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86" t="str">
        <f>D364</f>
        <v>AUBURN STREET RECONSTRUCTION - 2026</v>
      </c>
      <c r="E409" s="386"/>
      <c r="F409" s="387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8953801.6899999995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84">
        <f>E407</f>
        <v>0</v>
      </c>
      <c r="F452" s="385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86" t="str">
        <f>D409</f>
        <v>AUBURN STREET RECONSTRUCTION - 2026</v>
      </c>
      <c r="E454" s="386"/>
      <c r="F454" s="387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8953801.6899999995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84">
        <f>E452</f>
        <v>0</v>
      </c>
      <c r="F497" s="385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86" t="str">
        <f>D454</f>
        <v>AUBURN STREET RECONSTRUCTION - 2026</v>
      </c>
      <c r="E499" s="386"/>
      <c r="F499" s="387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8953801.6899999995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85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94" t="str">
        <f>IF(A55="",IF(ISNUMBER(J37),"ENGINEER'S PAYMENT ESTIMATE","ENGINEER'S FINAL PAYMENT ESTIMATE"),A49)</f>
        <v>ENGINEER'S FINAL PAYMENT ESTIMATE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N-Trak Group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Loves Park, IL Bid Bond</v>
      </c>
      <c r="C4" s="12"/>
      <c r="D4" s="12"/>
      <c r="E4" s="12"/>
      <c r="F4" s="12"/>
      <c r="G4" s="12"/>
      <c r="H4" s="14"/>
      <c r="I4" s="393"/>
      <c r="J4" s="393"/>
      <c r="K4" s="39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EARTH EXCAVATION</v>
      </c>
      <c r="C7" s="307">
        <f>IF('Tabulation of Bids'!D6=0,"",'Tabulation of Bids'!D6)</f>
        <v>429</v>
      </c>
      <c r="D7" s="308" t="str">
        <f>IF(ISBLANK('Tabulation of Bids'!C6),"",'Tabulation of Bids'!C6)</f>
        <v>CU YD</v>
      </c>
      <c r="E7" s="263">
        <f>IF(J7 = "","",J7*C7)</f>
        <v>23595</v>
      </c>
      <c r="F7" s="264" t="str">
        <f t="shared" ref="F7:F23" si="0">IF((H7&gt;C7),H7-C7,"")</f>
        <v/>
      </c>
      <c r="G7" s="296">
        <f t="shared" ref="G7:G30" si="1">IF($K$48="BLR 6303",IF(C7&gt;H7,C7-H7,""),"")</f>
        <v>429</v>
      </c>
      <c r="H7" s="167"/>
      <c r="I7" s="136" t="str">
        <f>IF(ISBLANK(H7),"",D7)</f>
        <v/>
      </c>
      <c r="J7" s="134">
        <f>IF(ISBLANK('Tabulation of Bids'!G6),"",'Tabulation of Bids'!G6)</f>
        <v>55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TOPSOIL FURNISH AND PLACE, 4''</v>
      </c>
      <c r="C8" s="307">
        <f>IF('Tabulation of Bids'!D7=0,"",'Tabulation of Bids'!D7)</f>
        <v>9759</v>
      </c>
      <c r="D8" s="311" t="str">
        <f>IF(ISBLANK('Tabulation of Bids'!C7),"",'Tabulation of Bids'!C7)</f>
        <v>SQ YD</v>
      </c>
      <c r="E8" s="267">
        <f t="shared" ref="E8:E23" si="2">IF(J8 = "","",J8*C8)</f>
        <v>58554</v>
      </c>
      <c r="F8" s="268" t="str">
        <f t="shared" si="0"/>
        <v/>
      </c>
      <c r="G8" s="296">
        <f t="shared" si="1"/>
        <v>9759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6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INLET AND PIPE PROTECTION</v>
      </c>
      <c r="C9" s="307">
        <f>IF('Tabulation of Bids'!D8=0,"",'Tabulation of Bids'!D8)</f>
        <v>103</v>
      </c>
      <c r="D9" s="311" t="str">
        <f>IF(ISBLANK('Tabulation of Bids'!C8),"",'Tabulation of Bids'!C8)</f>
        <v>EACH</v>
      </c>
      <c r="E9" s="267">
        <f t="shared" si="2"/>
        <v>12875</v>
      </c>
      <c r="F9" s="268" t="str">
        <f t="shared" si="0"/>
        <v/>
      </c>
      <c r="G9" s="296">
        <f t="shared" si="1"/>
        <v>103</v>
      </c>
      <c r="H9" s="167"/>
      <c r="I9" s="136" t="str">
        <f t="shared" si="3"/>
        <v/>
      </c>
      <c r="J9" s="134">
        <f>IF(ISBLANK('Tabulation of Bids'!G8),"",'Tabulation of Bids'!G8)</f>
        <v>125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AGGREGATE SUBGRADE IMPROVEMENT</v>
      </c>
      <c r="C10" s="307">
        <f>IF('Tabulation of Bids'!D9=0,"",'Tabulation of Bids'!D9)</f>
        <v>413</v>
      </c>
      <c r="D10" s="311" t="str">
        <f>IF(ISBLANK('Tabulation of Bids'!C9),"",'Tabulation of Bids'!C9)</f>
        <v xml:space="preserve">CU YD  </v>
      </c>
      <c r="E10" s="267">
        <f t="shared" si="2"/>
        <v>24780</v>
      </c>
      <c r="F10" s="268" t="str">
        <f t="shared" si="0"/>
        <v/>
      </c>
      <c r="G10" s="296">
        <f t="shared" si="1"/>
        <v>413</v>
      </c>
      <c r="H10" s="167"/>
      <c r="I10" s="136" t="str">
        <f t="shared" si="3"/>
        <v/>
      </c>
      <c r="J10" s="134">
        <f>IF(ISBLANK('Tabulation of Bids'!G9),"",'Tabulation of Bids'!G9)</f>
        <v>60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AGGREGATE BASE COURSE, TYPE B</v>
      </c>
      <c r="C11" s="307">
        <f>IF('Tabulation of Bids'!D10=0,"",'Tabulation of Bids'!D10)</f>
        <v>5042</v>
      </c>
      <c r="D11" s="311" t="str">
        <f>IF(ISBLANK('Tabulation of Bids'!C10),"",'Tabulation of Bids'!C10)</f>
        <v xml:space="preserve">TON    </v>
      </c>
      <c r="E11" s="267">
        <f t="shared" si="2"/>
        <v>176470</v>
      </c>
      <c r="F11" s="268" t="str">
        <f t="shared" si="0"/>
        <v/>
      </c>
      <c r="G11" s="296">
        <f t="shared" si="1"/>
        <v>5042</v>
      </c>
      <c r="H11" s="167"/>
      <c r="I11" s="136" t="str">
        <f t="shared" si="3"/>
        <v/>
      </c>
      <c r="J11" s="134">
        <f>IF(ISBLANK('Tabulation of Bids'!G10),"",'Tabulation of Bids'!G10)</f>
        <v>35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BITUMINOUS MATERIALS (TACK COAT)</v>
      </c>
      <c r="C12" s="307">
        <f>IF('Tabulation of Bids'!D11=0,"",'Tabulation of Bids'!D11)</f>
        <v>8559</v>
      </c>
      <c r="D12" s="311" t="str">
        <f>IF(ISBLANK('Tabulation of Bids'!C11),"",'Tabulation of Bids'!C11)</f>
        <v xml:space="preserve">POUND  </v>
      </c>
      <c r="E12" s="267">
        <f t="shared" si="2"/>
        <v>7189.5599999999995</v>
      </c>
      <c r="F12" s="268" t="str">
        <f t="shared" si="0"/>
        <v/>
      </c>
      <c r="G12" s="296">
        <f t="shared" si="1"/>
        <v>8559</v>
      </c>
      <c r="H12" s="167"/>
      <c r="I12" s="136" t="str">
        <f t="shared" si="3"/>
        <v/>
      </c>
      <c r="J12" s="134">
        <f>IF(ISBLANK('Tabulation of Bids'!G11),"",'Tabulation of Bids'!G11)</f>
        <v>0.84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LONGITUDINAL JOINT SEALANT</v>
      </c>
      <c r="C13" s="307">
        <f>IF('Tabulation of Bids'!D12=0,"",'Tabulation of Bids'!D12)</f>
        <v>3441</v>
      </c>
      <c r="D13" s="311" t="str">
        <f>IF(ISBLANK('Tabulation of Bids'!C12),"",'Tabulation of Bids'!C12)</f>
        <v xml:space="preserve">FOOT   </v>
      </c>
      <c r="E13" s="267">
        <f t="shared" si="2"/>
        <v>19888.98</v>
      </c>
      <c r="F13" s="268" t="str">
        <f t="shared" si="0"/>
        <v/>
      </c>
      <c r="G13" s="296">
        <f t="shared" si="1"/>
        <v>3441</v>
      </c>
      <c r="H13" s="167"/>
      <c r="I13" s="136" t="str">
        <f t="shared" si="3"/>
        <v/>
      </c>
      <c r="J13" s="134">
        <f>IF(ISBLANK('Tabulation of Bids'!G12),"",'Tabulation of Bids'!G12)</f>
        <v>5.78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PORTLAND CEMENT CONCRETE SURFACE REMOVAL - BUTT JOINT</v>
      </c>
      <c r="C14" s="307">
        <f>IF('Tabulation of Bids'!D13=0,"",'Tabulation of Bids'!D13)</f>
        <v>5219</v>
      </c>
      <c r="D14" s="311" t="str">
        <f>IF(ISBLANK('Tabulation of Bids'!C13),"",'Tabulation of Bids'!C13)</f>
        <v xml:space="preserve">SQ YD  </v>
      </c>
      <c r="E14" s="267">
        <f t="shared" si="2"/>
        <v>74631.7</v>
      </c>
      <c r="F14" s="268" t="str">
        <f t="shared" si="0"/>
        <v/>
      </c>
      <c r="G14" s="296">
        <f t="shared" si="1"/>
        <v>5219</v>
      </c>
      <c r="H14" s="167"/>
      <c r="I14" s="136" t="str">
        <f t="shared" si="3"/>
        <v/>
      </c>
      <c r="J14" s="134">
        <f>IF(ISBLANK('Tabulation of Bids'!G13),"",'Tabulation of Bids'!G13)</f>
        <v>14.3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HOT-MIX ASPHALT BINDER COURSE, IL-19.0, N50</v>
      </c>
      <c r="C15" s="307">
        <f>IF('Tabulation of Bids'!D14=0,"",'Tabulation of Bids'!D14)</f>
        <v>2910</v>
      </c>
      <c r="D15" s="311" t="str">
        <f>IF(ISBLANK('Tabulation of Bids'!C14),"",'Tabulation of Bids'!C14)</f>
        <v>TON</v>
      </c>
      <c r="E15" s="267">
        <f t="shared" si="2"/>
        <v>274995</v>
      </c>
      <c r="F15" s="268" t="str">
        <f t="shared" si="0"/>
        <v/>
      </c>
      <c r="G15" s="296">
        <f t="shared" si="1"/>
        <v>2910</v>
      </c>
      <c r="H15" s="167"/>
      <c r="I15" s="136" t="str">
        <f t="shared" si="3"/>
        <v/>
      </c>
      <c r="J15" s="134">
        <f>IF(ISBLANK('Tabulation of Bids'!G14),"",'Tabulation of Bids'!G14)</f>
        <v>94.5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HOT-MIX ASPHALT SURFACE COURSE, IL-9.5FG, MIX "D", N70</v>
      </c>
      <c r="C16" s="307">
        <f>IF('Tabulation of Bids'!D15=0,"",'Tabulation of Bids'!D15)</f>
        <v>5512</v>
      </c>
      <c r="D16" s="311" t="str">
        <f>IF(ISBLANK('Tabulation of Bids'!C15),"",'Tabulation of Bids'!C15)</f>
        <v>TON</v>
      </c>
      <c r="E16" s="267">
        <f t="shared" si="2"/>
        <v>607698</v>
      </c>
      <c r="F16" s="268" t="str">
        <f t="shared" si="0"/>
        <v/>
      </c>
      <c r="G16" s="296">
        <f t="shared" si="1"/>
        <v>5512</v>
      </c>
      <c r="H16" s="167"/>
      <c r="I16" s="136" t="str">
        <f t="shared" si="3"/>
        <v/>
      </c>
      <c r="J16" s="134">
        <f>IF(ISBLANK('Tabulation of Bids'!G15),"",'Tabulation of Bids'!G15)</f>
        <v>110.25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BITUMINOUS MATERIALS (PRIME COAT)</v>
      </c>
      <c r="C17" s="307">
        <f>IF('Tabulation of Bids'!D16=0,"",'Tabulation of Bids'!D16)</f>
        <v>8559</v>
      </c>
      <c r="D17" s="311" t="str">
        <f>IF(ISBLANK('Tabulation of Bids'!C16),"",'Tabulation of Bids'!C16)</f>
        <v xml:space="preserve">POUND  </v>
      </c>
      <c r="E17" s="267">
        <f t="shared" si="2"/>
        <v>7189.5599999999995</v>
      </c>
      <c r="F17" s="268" t="str">
        <f t="shared" si="0"/>
        <v/>
      </c>
      <c r="G17" s="296">
        <f t="shared" si="1"/>
        <v>8559</v>
      </c>
      <c r="H17" s="167"/>
      <c r="I17" s="136" t="str">
        <f t="shared" si="3"/>
        <v/>
      </c>
      <c r="J17" s="134">
        <f>IF(ISBLANK('Tabulation of Bids'!G16),"",'Tabulation of Bids'!G16)</f>
        <v>0.84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PAVEMENT REMOVAL</v>
      </c>
      <c r="C18" s="307">
        <f>IF('Tabulation of Bids'!D17=0,"",'Tabulation of Bids'!D17)</f>
        <v>16002</v>
      </c>
      <c r="D18" s="311" t="str">
        <f>IF(ISBLANK('Tabulation of Bids'!C17),"",'Tabulation of Bids'!C17)</f>
        <v>SQ YD</v>
      </c>
      <c r="E18" s="267">
        <f t="shared" si="2"/>
        <v>240030</v>
      </c>
      <c r="F18" s="268" t="str">
        <f t="shared" si="0"/>
        <v/>
      </c>
      <c r="G18" s="296">
        <f t="shared" si="1"/>
        <v>16002</v>
      </c>
      <c r="H18" s="167"/>
      <c r="I18" s="136" t="str">
        <f t="shared" si="3"/>
        <v/>
      </c>
      <c r="J18" s="134">
        <f>IF(ISBLANK('Tabulation of Bids'!G17),"",'Tabulation of Bids'!G17)</f>
        <v>15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PORTLAND CEMENT CONCRETE DRIVEWAY PAVEMENT,  6 INCH</v>
      </c>
      <c r="C19" s="307">
        <f>IF('Tabulation of Bids'!D18=0,"",'Tabulation of Bids'!D18)</f>
        <v>1883</v>
      </c>
      <c r="D19" s="311" t="str">
        <f>IF(ISBLANK('Tabulation of Bids'!C18),"",'Tabulation of Bids'!C18)</f>
        <v xml:space="preserve">SQ YD  </v>
      </c>
      <c r="E19" s="267">
        <f t="shared" si="2"/>
        <v>169470</v>
      </c>
      <c r="F19" s="268" t="str">
        <f t="shared" si="0"/>
        <v/>
      </c>
      <c r="G19" s="296">
        <f t="shared" si="1"/>
        <v>1883</v>
      </c>
      <c r="H19" s="167"/>
      <c r="I19" s="136" t="str">
        <f t="shared" si="3"/>
        <v/>
      </c>
      <c r="J19" s="134">
        <f>IF(ISBLANK('Tabulation of Bids'!G18),"",'Tabulation of Bids'!G18)</f>
        <v>90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PORTLAND CEMENT CONCRETE DRIVEWAY PAVEMENT,  8 INCH</v>
      </c>
      <c r="C20" s="307">
        <f>IF('Tabulation of Bids'!D19=0,"",'Tabulation of Bids'!D19)</f>
        <v>2162</v>
      </c>
      <c r="D20" s="311" t="str">
        <f>IF(ISBLANK('Tabulation of Bids'!C19),"",'Tabulation of Bids'!C19)</f>
        <v xml:space="preserve">SQ YD  </v>
      </c>
      <c r="E20" s="267">
        <f t="shared" si="2"/>
        <v>220524</v>
      </c>
      <c r="F20" s="268" t="str">
        <f t="shared" si="0"/>
        <v/>
      </c>
      <c r="G20" s="296">
        <f t="shared" si="1"/>
        <v>2162</v>
      </c>
      <c r="H20" s="167"/>
      <c r="I20" s="136" t="str">
        <f t="shared" si="3"/>
        <v/>
      </c>
      <c r="J20" s="134">
        <f>IF(ISBLANK('Tabulation of Bids'!G19),"",'Tabulation of Bids'!G19)</f>
        <v>102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PORTLAND CEMENT CONCRETE SIDEWALK  4 INCH</v>
      </c>
      <c r="C21" s="307">
        <f>IF('Tabulation of Bids'!D20=0,"",'Tabulation of Bids'!D20)</f>
        <v>44653</v>
      </c>
      <c r="D21" s="311" t="str">
        <f>IF(ISBLANK('Tabulation of Bids'!C20),"",'Tabulation of Bids'!C20)</f>
        <v>SQ FT</v>
      </c>
      <c r="E21" s="267">
        <f t="shared" si="2"/>
        <v>468856.5</v>
      </c>
      <c r="F21" s="268" t="str">
        <f t="shared" si="0"/>
        <v/>
      </c>
      <c r="G21" s="296">
        <f t="shared" si="1"/>
        <v>44653</v>
      </c>
      <c r="H21" s="167"/>
      <c r="I21" s="136" t="str">
        <f t="shared" si="3"/>
        <v/>
      </c>
      <c r="J21" s="134">
        <f>IF(ISBLANK('Tabulation of Bids'!G20),"",'Tabulation of Bids'!G20)</f>
        <v>10.5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DETECTABLE WARNINGS</v>
      </c>
      <c r="C22" s="307">
        <f>IF('Tabulation of Bids'!D21=0,"",'Tabulation of Bids'!D21)</f>
        <v>738</v>
      </c>
      <c r="D22" s="311" t="str">
        <f>IF(ISBLANK('Tabulation of Bids'!C21),"",'Tabulation of Bids'!C21)</f>
        <v xml:space="preserve">SQ FT  </v>
      </c>
      <c r="E22" s="267">
        <f t="shared" si="2"/>
        <v>25830</v>
      </c>
      <c r="F22" s="268" t="str">
        <f t="shared" si="0"/>
        <v/>
      </c>
      <c r="G22" s="296">
        <f t="shared" si="1"/>
        <v>738</v>
      </c>
      <c r="H22" s="167"/>
      <c r="I22" s="136" t="str">
        <f t="shared" si="3"/>
        <v/>
      </c>
      <c r="J22" s="134">
        <f>IF(ISBLANK('Tabulation of Bids'!G21),"",'Tabulation of Bids'!G21)</f>
        <v>35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>
        <f>IF(ISBLANK('Tabulation of Bids'!A22),"",'Tabulation of Bids'!A22)</f>
        <v>17</v>
      </c>
      <c r="B23" s="310" t="str">
        <f>IF(ISBLANK('Tabulation of Bids'!B22),"",'Tabulation of Bids'!B22)</f>
        <v>DRIVEWAY PAVEMENT REMOVAL</v>
      </c>
      <c r="C23" s="307">
        <f>IF('Tabulation of Bids'!D22=0,"",'Tabulation of Bids'!D22)</f>
        <v>2529</v>
      </c>
      <c r="D23" s="311" t="str">
        <f>IF(ISBLANK('Tabulation of Bids'!C22),"",'Tabulation of Bids'!C22)</f>
        <v xml:space="preserve">SQ YD  </v>
      </c>
      <c r="E23" s="267">
        <f t="shared" si="2"/>
        <v>37935</v>
      </c>
      <c r="F23" s="268" t="str">
        <f t="shared" si="0"/>
        <v/>
      </c>
      <c r="G23" s="296">
        <f t="shared" si="1"/>
        <v>2529</v>
      </c>
      <c r="H23" s="167"/>
      <c r="I23" s="136" t="str">
        <f t="shared" si="3"/>
        <v/>
      </c>
      <c r="J23" s="134">
        <f>IF(ISBLANK('Tabulation of Bids'!G22),"",'Tabulation of Bids'!G22)</f>
        <v>15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>
        <f>IF(ISBLANK('Tabulation of Bids'!A23),"",'Tabulation of Bids'!A23)</f>
        <v>18</v>
      </c>
      <c r="B24" s="310" t="str">
        <f>IF(ISBLANK('Tabulation of Bids'!B23),"",'Tabulation of Bids'!B23)</f>
        <v>COMBINATION CURB AND GUTTER REMOVAL</v>
      </c>
      <c r="C24" s="307">
        <f>IF('Tabulation of Bids'!D23=0,"",'Tabulation of Bids'!D23)</f>
        <v>17297</v>
      </c>
      <c r="D24" s="311" t="str">
        <f>IF(ISBLANK('Tabulation of Bids'!C23),"",'Tabulation of Bids'!C23)</f>
        <v>FOOT</v>
      </c>
      <c r="E24" s="267">
        <f t="shared" ref="E24:E30" si="5">IF(J24 = "","",J24*C24)</f>
        <v>86485</v>
      </c>
      <c r="F24" s="268" t="str">
        <f t="shared" ref="F24:F30" si="6">IF((H24&gt;C24),H24-C24,"")</f>
        <v/>
      </c>
      <c r="G24" s="296">
        <f t="shared" si="1"/>
        <v>17297</v>
      </c>
      <c r="H24" s="167"/>
      <c r="I24" s="136" t="str">
        <f t="shared" ref="I24:I30" si="7">IF(ISBLANK(H24),"",D24)</f>
        <v/>
      </c>
      <c r="J24" s="134">
        <f>IF(ISBLANK('Tabulation of Bids'!G23),"",'Tabulation of Bids'!G23)</f>
        <v>5</v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>
        <f>IF(ISBLANK('Tabulation of Bids'!A24),"",'Tabulation of Bids'!A24)</f>
        <v>19</v>
      </c>
      <c r="B25" s="310" t="str">
        <f>IF(ISBLANK('Tabulation of Bids'!B24),"",'Tabulation of Bids'!B24)</f>
        <v>SIDEWALK REMOVAL</v>
      </c>
      <c r="C25" s="307">
        <f>IF('Tabulation of Bids'!D24=0,"",'Tabulation of Bids'!D24)</f>
        <v>56642</v>
      </c>
      <c r="D25" s="311" t="str">
        <f>IF(ISBLANK('Tabulation of Bids'!C24),"",'Tabulation of Bids'!C24)</f>
        <v>SQ FT</v>
      </c>
      <c r="E25" s="267">
        <f t="shared" si="5"/>
        <v>169926</v>
      </c>
      <c r="F25" s="268" t="str">
        <f t="shared" si="6"/>
        <v/>
      </c>
      <c r="G25" s="296">
        <f t="shared" si="1"/>
        <v>56642</v>
      </c>
      <c r="H25" s="167"/>
      <c r="I25" s="136" t="str">
        <f t="shared" si="7"/>
        <v/>
      </c>
      <c r="J25" s="134">
        <f>IF(ISBLANK('Tabulation of Bids'!G24),"",'Tabulation of Bids'!G24)</f>
        <v>3</v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>
        <f>IF(ISBLANK('Tabulation of Bids'!A25),"",'Tabulation of Bids'!A25)</f>
        <v>20</v>
      </c>
      <c r="B26" s="310" t="str">
        <f>IF(ISBLANK('Tabulation of Bids'!B25),"",'Tabulation of Bids'!B25)</f>
        <v>MEDIAN REMOVAL</v>
      </c>
      <c r="C26" s="307">
        <f>IF('Tabulation of Bids'!D25=0,"",'Tabulation of Bids'!D25)</f>
        <v>4214</v>
      </c>
      <c r="D26" s="311" t="str">
        <f>IF(ISBLANK('Tabulation of Bids'!C25),"",'Tabulation of Bids'!C25)</f>
        <v xml:space="preserve">SQ FT  </v>
      </c>
      <c r="E26" s="267">
        <f t="shared" si="5"/>
        <v>13695.5</v>
      </c>
      <c r="F26" s="268" t="str">
        <f t="shared" si="6"/>
        <v/>
      </c>
      <c r="G26" s="296">
        <f t="shared" si="1"/>
        <v>4214</v>
      </c>
      <c r="H26" s="167"/>
      <c r="I26" s="136" t="str">
        <f t="shared" si="7"/>
        <v/>
      </c>
      <c r="J26" s="134">
        <f>IF(ISBLANK('Tabulation of Bids'!G25),"",'Tabulation of Bids'!G25)</f>
        <v>3.25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>
        <f>IF(ISBLANK('Tabulation of Bids'!A26),"",'Tabulation of Bids'!A26)</f>
        <v>21</v>
      </c>
      <c r="B27" s="310" t="str">
        <f>IF(ISBLANK('Tabulation of Bids'!B26),"",'Tabulation of Bids'!B26)</f>
        <v>MEDIAN REMOVAL PARTIAL DEPTH</v>
      </c>
      <c r="C27" s="307">
        <f>IF('Tabulation of Bids'!D26=0,"",'Tabulation of Bids'!D26)</f>
        <v>8105</v>
      </c>
      <c r="D27" s="311" t="str">
        <f>IF(ISBLANK('Tabulation of Bids'!C26),"",'Tabulation of Bids'!C26)</f>
        <v>SQ FT</v>
      </c>
      <c r="E27" s="267">
        <f t="shared" si="5"/>
        <v>30393.75</v>
      </c>
      <c r="F27" s="268" t="str">
        <f t="shared" si="6"/>
        <v/>
      </c>
      <c r="G27" s="296">
        <f t="shared" si="1"/>
        <v>8105</v>
      </c>
      <c r="H27" s="167"/>
      <c r="I27" s="136" t="str">
        <f t="shared" si="7"/>
        <v/>
      </c>
      <c r="J27" s="134">
        <f>IF(ISBLANK('Tabulation of Bids'!G26),"",'Tabulation of Bids'!G26)</f>
        <v>3.75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>
        <f>IF(ISBLANK('Tabulation of Bids'!A27),"",'Tabulation of Bids'!A27)</f>
        <v>22</v>
      </c>
      <c r="B28" s="310" t="str">
        <f>IF(ISBLANK('Tabulation of Bids'!B27),"",'Tabulation of Bids'!B27)</f>
        <v>CLASS B PATCHES, TYPE III, 6 INCH</v>
      </c>
      <c r="C28" s="307">
        <f>IF('Tabulation of Bids'!D27=0,"",'Tabulation of Bids'!D27)</f>
        <v>752</v>
      </c>
      <c r="D28" s="311" t="str">
        <f>IF(ISBLANK('Tabulation of Bids'!C27),"",'Tabulation of Bids'!C27)</f>
        <v>SQ YD</v>
      </c>
      <c r="E28" s="267">
        <f t="shared" si="5"/>
        <v>105280</v>
      </c>
      <c r="F28" s="268" t="str">
        <f t="shared" si="6"/>
        <v/>
      </c>
      <c r="G28" s="296">
        <f t="shared" si="1"/>
        <v>752</v>
      </c>
      <c r="H28" s="167"/>
      <c r="I28" s="136" t="str">
        <f t="shared" si="7"/>
        <v/>
      </c>
      <c r="J28" s="134">
        <f>IF(ISBLANK('Tabulation of Bids'!G27),"",'Tabulation of Bids'!G27)</f>
        <v>140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>
        <f>IF(ISBLANK('Tabulation of Bids'!A28),"",'Tabulation of Bids'!A28)</f>
        <v>23</v>
      </c>
      <c r="B29" s="310" t="str">
        <f>IF(ISBLANK('Tabulation of Bids'!B28),"",'Tabulation of Bids'!B28)</f>
        <v>CLASS B PATCHES, TYPE III, 9 INCH</v>
      </c>
      <c r="C29" s="307">
        <f>IF('Tabulation of Bids'!D28=0,"",'Tabulation of Bids'!D28)</f>
        <v>719</v>
      </c>
      <c r="D29" s="311" t="str">
        <f>IF(ISBLANK('Tabulation of Bids'!C28),"",'Tabulation of Bids'!C28)</f>
        <v>SQ YD</v>
      </c>
      <c r="E29" s="267">
        <f t="shared" si="5"/>
        <v>112164</v>
      </c>
      <c r="F29" s="268" t="str">
        <f t="shared" si="6"/>
        <v/>
      </c>
      <c r="G29" s="296">
        <f t="shared" si="1"/>
        <v>719</v>
      </c>
      <c r="H29" s="167"/>
      <c r="I29" s="136" t="str">
        <f t="shared" si="7"/>
        <v/>
      </c>
      <c r="J29" s="134">
        <f>IF(ISBLANK('Tabulation of Bids'!G28),"",'Tabulation of Bids'!G28)</f>
        <v>156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>
        <f>IF(ISBLANK('Tabulation of Bids'!A29),"",'Tabulation of Bids'!A29)</f>
        <v>24</v>
      </c>
      <c r="B30" s="313" t="str">
        <f>IF(ISBLANK('Tabulation of Bids'!B29),"",'Tabulation of Bids'!B29)</f>
        <v>CLASS B PATCHES, TYPE III, 10 INCH</v>
      </c>
      <c r="C30" s="307">
        <f>IF('Tabulation of Bids'!D29=0,"",'Tabulation of Bids'!D29)</f>
        <v>1113</v>
      </c>
      <c r="D30" s="314" t="str">
        <f>IF(ISBLANK('Tabulation of Bids'!C29),"",'Tabulation of Bids'!C29)</f>
        <v>SQ YD</v>
      </c>
      <c r="E30" s="269">
        <f t="shared" si="5"/>
        <v>178080</v>
      </c>
      <c r="F30" s="270" t="str">
        <f t="shared" si="6"/>
        <v/>
      </c>
      <c r="G30" s="296">
        <f t="shared" si="1"/>
        <v>1113</v>
      </c>
      <c r="H30" s="167"/>
      <c r="I30" s="136" t="str">
        <f t="shared" si="7"/>
        <v/>
      </c>
      <c r="J30" s="134">
        <f>IF(ISBLANK('Tabulation of Bids'!G29),"",'Tabulation of Bids'!G29)</f>
        <v>160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Sub Total</v>
      </c>
      <c r="B31" s="45"/>
      <c r="C31" s="46"/>
      <c r="D31" s="36"/>
      <c r="E31" s="236">
        <f>SUM(E7:E30)</f>
        <v>3146536.55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94" t="str">
        <f>IF(A104="",IF(ISNUMBER(J86),"ENGINEER'S PAYMENT ESTIMATE","ENGINEER'S FINAL PAYMENT ESTIMATE"),A98)</f>
        <v>ENGINEER'S FINAL PAYMENT ESTIMATE</v>
      </c>
      <c r="B49" s="394"/>
      <c r="C49" s="394"/>
      <c r="D49" s="394"/>
      <c r="E49" s="394"/>
      <c r="F49" s="394"/>
      <c r="G49" s="394"/>
      <c r="H49" s="394"/>
      <c r="I49" s="394"/>
      <c r="J49" s="394"/>
      <c r="K49" s="394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N-Trak Group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Loves Park, IL Bid Bond</v>
      </c>
      <c r="C52" s="12"/>
      <c r="D52" s="12"/>
      <c r="E52" s="12"/>
      <c r="F52" s="12"/>
      <c r="G52" s="12"/>
      <c r="H52" s="14"/>
      <c r="I52" s="393"/>
      <c r="J52" s="393"/>
      <c r="K52" s="393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>
        <f>IF(ISBLANK('Tabulation of Bids'!A32),"",'Tabulation of Bids'!A32)</f>
        <v>25</v>
      </c>
      <c r="B55" s="316" t="str">
        <f>IF(ISBLANK('Tabulation of Bids'!B32),"",'Tabulation of Bids'!B32)</f>
        <v>CLASS B PATCHES, TYPE III, 12 INCH</v>
      </c>
      <c r="C55" s="307">
        <f>IF('Tabulation of Bids'!D32=0,"",'Tabulation of Bids'!D32)</f>
        <v>538</v>
      </c>
      <c r="D55" s="308" t="str">
        <f>IF(ISBLANK('Tabulation of Bids'!C32),"",'Tabulation of Bids'!C32)</f>
        <v>SQ YD</v>
      </c>
      <c r="E55" s="263">
        <f>IF(J55 = "","",J55*C55)</f>
        <v>93612</v>
      </c>
      <c r="F55" s="264" t="str">
        <f>IF((H55&gt;C55),H55-C55,"")</f>
        <v/>
      </c>
      <c r="G55" s="296">
        <f>IF(K97="BLR 6303",IF(C55&gt;H55,C55-H55,""),"")</f>
        <v>538</v>
      </c>
      <c r="H55" s="167"/>
      <c r="I55" s="136" t="str">
        <f t="shared" ref="I55:I78" si="9">IF(ISBLANK(H55),"",D55)</f>
        <v/>
      </c>
      <c r="J55" s="134">
        <f>IF(ISBLANK('Tabulation of Bids'!G32),"",'Tabulation of Bids'!G32)</f>
        <v>174</v>
      </c>
      <c r="K55" s="134" t="str">
        <f t="shared" ref="K55:K78" si="10">IF(ISBLANK(H55),"",H55*J55)</f>
        <v/>
      </c>
    </row>
    <row r="56" spans="1:11" ht="20.25" customHeight="1" x14ac:dyDescent="0.2">
      <c r="A56" s="317">
        <f>IF(ISBLANK('Tabulation of Bids'!A33),"",'Tabulation of Bids'!A33)</f>
        <v>26</v>
      </c>
      <c r="B56" s="318" t="str">
        <f>IF(ISBLANK('Tabulation of Bids'!B33),"",'Tabulation of Bids'!B33)</f>
        <v>COMBINATION CONCRETE CURB AND GUTTER, TYPE M-6.18 (MODIFIED)</v>
      </c>
      <c r="C56" s="307">
        <f>IF('Tabulation of Bids'!D33=0,"",'Tabulation of Bids'!D33)</f>
        <v>22811</v>
      </c>
      <c r="D56" s="311" t="str">
        <f>IF(ISBLANK('Tabulation of Bids'!C33),"",'Tabulation of Bids'!C33)</f>
        <v>FOOT</v>
      </c>
      <c r="E56" s="134">
        <f t="shared" ref="E56:E78" si="11">IF(J56 = "","",J56*C56)</f>
        <v>775574</v>
      </c>
      <c r="F56" s="135" t="str">
        <f t="shared" ref="F56:F78" si="12">IF((H56&gt;C56),H56-C56,"")</f>
        <v/>
      </c>
      <c r="G56" s="296">
        <f t="shared" ref="G56:G78" si="13">IF($K$97="BLR 6303",IF(C56&gt;H56,C56-H56,""),"")</f>
        <v>22811</v>
      </c>
      <c r="H56" s="167"/>
      <c r="I56" s="136" t="str">
        <f t="shared" si="9"/>
        <v/>
      </c>
      <c r="J56" s="134">
        <f>IF(ISBLANK('Tabulation of Bids'!G33),"",'Tabulation of Bids'!G33)</f>
        <v>34</v>
      </c>
      <c r="K56" s="134" t="str">
        <f t="shared" si="10"/>
        <v/>
      </c>
    </row>
    <row r="57" spans="1:11" ht="20.25" customHeight="1" x14ac:dyDescent="0.2">
      <c r="A57" s="317">
        <f>IF(ISBLANK('Tabulation of Bids'!A34),"",'Tabulation of Bids'!A34)</f>
        <v>27</v>
      </c>
      <c r="B57" s="318" t="str">
        <f>IF(ISBLANK('Tabulation of Bids'!B34),"",'Tabulation of Bids'!B34)</f>
        <v>CONCRETE MEDIAN, TYPE SB-6.12</v>
      </c>
      <c r="C57" s="307">
        <f>IF('Tabulation of Bids'!D34=0,"",'Tabulation of Bids'!D34)</f>
        <v>2135</v>
      </c>
      <c r="D57" s="311" t="str">
        <f>IF(ISBLANK('Tabulation of Bids'!C34),"",'Tabulation of Bids'!C34)</f>
        <v xml:space="preserve">SQ FT  </v>
      </c>
      <c r="E57" s="134">
        <f t="shared" si="11"/>
        <v>49105</v>
      </c>
      <c r="F57" s="135" t="str">
        <f t="shared" si="12"/>
        <v/>
      </c>
      <c r="G57" s="296">
        <f t="shared" si="13"/>
        <v>2135</v>
      </c>
      <c r="H57" s="167"/>
      <c r="I57" s="136" t="str">
        <f t="shared" si="9"/>
        <v/>
      </c>
      <c r="J57" s="134">
        <f>IF(ISBLANK('Tabulation of Bids'!G34),"",'Tabulation of Bids'!G34)</f>
        <v>23</v>
      </c>
      <c r="K57" s="134" t="str">
        <f t="shared" si="10"/>
        <v/>
      </c>
    </row>
    <row r="58" spans="1:11" ht="20.25" customHeight="1" x14ac:dyDescent="0.2">
      <c r="A58" s="317">
        <f>IF(ISBLANK('Tabulation of Bids'!A35),"",'Tabulation of Bids'!A35)</f>
        <v>28</v>
      </c>
      <c r="B58" s="318" t="str">
        <f>IF(ISBLANK('Tabulation of Bids'!B35),"",'Tabulation of Bids'!B35)</f>
        <v>CHAIN LINK FENCE,   4'</v>
      </c>
      <c r="C58" s="307">
        <f>IF('Tabulation of Bids'!D35=0,"",'Tabulation of Bids'!D35)</f>
        <v>86</v>
      </c>
      <c r="D58" s="311" t="str">
        <f>IF(ISBLANK('Tabulation of Bids'!C35),"",'Tabulation of Bids'!C35)</f>
        <v xml:space="preserve">FOOT   </v>
      </c>
      <c r="E58" s="134">
        <f t="shared" si="11"/>
        <v>4730</v>
      </c>
      <c r="F58" s="135" t="str">
        <f t="shared" si="12"/>
        <v/>
      </c>
      <c r="G58" s="296">
        <f t="shared" si="13"/>
        <v>86</v>
      </c>
      <c r="H58" s="167"/>
      <c r="I58" s="136" t="str">
        <f t="shared" si="9"/>
        <v/>
      </c>
      <c r="J58" s="134">
        <f>IF(ISBLANK('Tabulation of Bids'!G35),"",'Tabulation of Bids'!G35)</f>
        <v>55</v>
      </c>
      <c r="K58" s="134" t="str">
        <f t="shared" si="10"/>
        <v/>
      </c>
    </row>
    <row r="59" spans="1:11" ht="20.25" customHeight="1" x14ac:dyDescent="0.2">
      <c r="A59" s="317">
        <f>IF(ISBLANK('Tabulation of Bids'!A36),"",'Tabulation of Bids'!A36)</f>
        <v>29</v>
      </c>
      <c r="B59" s="318" t="str">
        <f>IF(ISBLANK('Tabulation of Bids'!B36),"",'Tabulation of Bids'!B36)</f>
        <v>NON-SPECIAL WASTE DISPOSAL</v>
      </c>
      <c r="C59" s="307">
        <f>IF('Tabulation of Bids'!D36=0,"",'Tabulation of Bids'!D36)</f>
        <v>1300</v>
      </c>
      <c r="D59" s="311" t="str">
        <f>IF(ISBLANK('Tabulation of Bids'!C36),"",'Tabulation of Bids'!C36)</f>
        <v xml:space="preserve">CU YD  </v>
      </c>
      <c r="E59" s="134">
        <f t="shared" si="11"/>
        <v>13</v>
      </c>
      <c r="F59" s="135" t="str">
        <f t="shared" si="12"/>
        <v/>
      </c>
      <c r="G59" s="296">
        <f t="shared" si="13"/>
        <v>1300</v>
      </c>
      <c r="H59" s="167"/>
      <c r="I59" s="136" t="str">
        <f t="shared" si="9"/>
        <v/>
      </c>
      <c r="J59" s="134">
        <f>IF(ISBLANK('Tabulation of Bids'!G36),"",'Tabulation of Bids'!G36)</f>
        <v>0.01</v>
      </c>
      <c r="K59" s="134" t="str">
        <f t="shared" si="10"/>
        <v/>
      </c>
    </row>
    <row r="60" spans="1:11" ht="20.25" customHeight="1" x14ac:dyDescent="0.2">
      <c r="A60" s="317">
        <f>IF(ISBLANK('Tabulation of Bids'!A37),"",'Tabulation of Bids'!A37)</f>
        <v>30</v>
      </c>
      <c r="B60" s="318" t="str">
        <f>IF(ISBLANK('Tabulation of Bids'!B37),"",'Tabulation of Bids'!B37)</f>
        <v>SPECIAL WASTE DISPOSAL</v>
      </c>
      <c r="C60" s="307">
        <f>IF('Tabulation of Bids'!D37=0,"",'Tabulation of Bids'!D37)</f>
        <v>550</v>
      </c>
      <c r="D60" s="311" t="str">
        <f>IF(ISBLANK('Tabulation of Bids'!C37),"",'Tabulation of Bids'!C37)</f>
        <v xml:space="preserve">CU YD  </v>
      </c>
      <c r="E60" s="134">
        <f t="shared" si="11"/>
        <v>5.5</v>
      </c>
      <c r="F60" s="135" t="str">
        <f t="shared" si="12"/>
        <v/>
      </c>
      <c r="G60" s="296">
        <f t="shared" si="13"/>
        <v>550</v>
      </c>
      <c r="H60" s="167"/>
      <c r="I60" s="136" t="str">
        <f t="shared" si="9"/>
        <v/>
      </c>
      <c r="J60" s="134">
        <f>IF(ISBLANK('Tabulation of Bids'!G37),"",'Tabulation of Bids'!G37)</f>
        <v>0.01</v>
      </c>
      <c r="K60" s="134" t="str">
        <f t="shared" si="10"/>
        <v/>
      </c>
    </row>
    <row r="61" spans="1:11" ht="20.25" customHeight="1" x14ac:dyDescent="0.2">
      <c r="A61" s="317">
        <f>IF(ISBLANK('Tabulation of Bids'!A38),"",'Tabulation of Bids'!A38)</f>
        <v>31</v>
      </c>
      <c r="B61" s="318" t="str">
        <f>IF(ISBLANK('Tabulation of Bids'!B38),"",'Tabulation of Bids'!B38)</f>
        <v>SOIL DISPOSAL ANALYSIS</v>
      </c>
      <c r="C61" s="307">
        <f>IF('Tabulation of Bids'!D38=0,"",'Tabulation of Bids'!D38)</f>
        <v>11</v>
      </c>
      <c r="D61" s="311" t="str">
        <f>IF(ISBLANK('Tabulation of Bids'!C38),"",'Tabulation of Bids'!C38)</f>
        <v xml:space="preserve">EACH   </v>
      </c>
      <c r="E61" s="134">
        <f t="shared" si="11"/>
        <v>0.11</v>
      </c>
      <c r="F61" s="135" t="str">
        <f t="shared" si="12"/>
        <v/>
      </c>
      <c r="G61" s="296">
        <f t="shared" si="13"/>
        <v>11</v>
      </c>
      <c r="H61" s="167"/>
      <c r="I61" s="136" t="str">
        <f t="shared" si="9"/>
        <v/>
      </c>
      <c r="J61" s="134">
        <f>IF(ISBLANK('Tabulation of Bids'!G38),"",'Tabulation of Bids'!G38)</f>
        <v>0.01</v>
      </c>
      <c r="K61" s="134" t="str">
        <f t="shared" si="10"/>
        <v/>
      </c>
    </row>
    <row r="62" spans="1:11" ht="20.25" customHeight="1" x14ac:dyDescent="0.2">
      <c r="A62" s="317">
        <f>IF(ISBLANK('Tabulation of Bids'!A39),"",'Tabulation of Bids'!A39)</f>
        <v>32</v>
      </c>
      <c r="B62" s="318" t="str">
        <f>IF(ISBLANK('Tabulation of Bids'!B39),"",'Tabulation of Bids'!B39)</f>
        <v>REGULATED SUBSTANCES PRE-CONSTRUCTION PLAN</v>
      </c>
      <c r="C62" s="307">
        <f>IF('Tabulation of Bids'!D39=0,"",'Tabulation of Bids'!D39)</f>
        <v>1</v>
      </c>
      <c r="D62" s="311" t="str">
        <f>IF(ISBLANK('Tabulation of Bids'!C39),"",'Tabulation of Bids'!C39)</f>
        <v xml:space="preserve">L SUM  </v>
      </c>
      <c r="E62" s="134">
        <f t="shared" si="11"/>
        <v>0.01</v>
      </c>
      <c r="F62" s="135" t="str">
        <f t="shared" si="12"/>
        <v/>
      </c>
      <c r="G62" s="296">
        <f t="shared" si="13"/>
        <v>1</v>
      </c>
      <c r="H62" s="167"/>
      <c r="I62" s="136" t="str">
        <f t="shared" si="9"/>
        <v/>
      </c>
      <c r="J62" s="134">
        <f>IF(ISBLANK('Tabulation of Bids'!G39),"",'Tabulation of Bids'!G39)</f>
        <v>0.01</v>
      </c>
      <c r="K62" s="134" t="str">
        <f t="shared" si="10"/>
        <v/>
      </c>
    </row>
    <row r="63" spans="1:11" ht="20.25" customHeight="1" x14ac:dyDescent="0.2">
      <c r="A63" s="317">
        <f>IF(ISBLANK('Tabulation of Bids'!A40),"",'Tabulation of Bids'!A40)</f>
        <v>33</v>
      </c>
      <c r="B63" s="318" t="str">
        <f>IF(ISBLANK('Tabulation of Bids'!B40),"",'Tabulation of Bids'!B40)</f>
        <v>REGULATED SUBSTANCES FINAL CONSTRUCTION REPORT</v>
      </c>
      <c r="C63" s="307">
        <f>IF('Tabulation of Bids'!D40=0,"",'Tabulation of Bids'!D40)</f>
        <v>1</v>
      </c>
      <c r="D63" s="311" t="str">
        <f>IF(ISBLANK('Tabulation of Bids'!C40),"",'Tabulation of Bids'!C40)</f>
        <v xml:space="preserve">L SUM  </v>
      </c>
      <c r="E63" s="134">
        <f t="shared" si="11"/>
        <v>0.01</v>
      </c>
      <c r="F63" s="135" t="str">
        <f t="shared" si="12"/>
        <v/>
      </c>
      <c r="G63" s="296">
        <f t="shared" si="13"/>
        <v>1</v>
      </c>
      <c r="H63" s="167"/>
      <c r="I63" s="136" t="str">
        <f t="shared" si="9"/>
        <v/>
      </c>
      <c r="J63" s="134">
        <f>IF(ISBLANK('Tabulation of Bids'!G40),"",'Tabulation of Bids'!G40)</f>
        <v>0.01</v>
      </c>
      <c r="K63" s="134" t="str">
        <f t="shared" si="10"/>
        <v/>
      </c>
    </row>
    <row r="64" spans="1:11" ht="20.25" customHeight="1" x14ac:dyDescent="0.2">
      <c r="A64" s="317">
        <f>IF(ISBLANK('Tabulation of Bids'!A41),"",'Tabulation of Bids'!A41)</f>
        <v>34</v>
      </c>
      <c r="B64" s="318" t="str">
        <f>IF(ISBLANK('Tabulation of Bids'!B41),"",'Tabulation of Bids'!B41)</f>
        <v>MOBILIZATION</v>
      </c>
      <c r="C64" s="307">
        <f>IF('Tabulation of Bids'!D41=0,"",'Tabulation of Bids'!D41)</f>
        <v>1</v>
      </c>
      <c r="D64" s="311" t="str">
        <f>IF(ISBLANK('Tabulation of Bids'!C41),"",'Tabulation of Bids'!C41)</f>
        <v xml:space="preserve">L SUM  </v>
      </c>
      <c r="E64" s="134">
        <f t="shared" si="11"/>
        <v>560965.25</v>
      </c>
      <c r="F64" s="135" t="str">
        <f t="shared" si="12"/>
        <v/>
      </c>
      <c r="G64" s="296">
        <f t="shared" si="13"/>
        <v>1</v>
      </c>
      <c r="H64" s="167"/>
      <c r="I64" s="136" t="str">
        <f t="shared" si="9"/>
        <v/>
      </c>
      <c r="J64" s="134">
        <f>IF(ISBLANK('Tabulation of Bids'!G41),"",'Tabulation of Bids'!G41)</f>
        <v>560965.25</v>
      </c>
      <c r="K64" s="134" t="str">
        <f t="shared" si="10"/>
        <v/>
      </c>
    </row>
    <row r="65" spans="1:11" ht="20.25" customHeight="1" x14ac:dyDescent="0.2">
      <c r="A65" s="317">
        <f>IF(ISBLANK('Tabulation of Bids'!A42),"",'Tabulation of Bids'!A42)</f>
        <v>35</v>
      </c>
      <c r="B65" s="318" t="str">
        <f>IF(ISBLANK('Tabulation of Bids'!B42),"",'Tabulation of Bids'!B42)</f>
        <v>SIGN PANEL - TYPE 1</v>
      </c>
      <c r="C65" s="307">
        <f>IF('Tabulation of Bids'!D42=0,"",'Tabulation of Bids'!D42)</f>
        <v>385</v>
      </c>
      <c r="D65" s="311" t="str">
        <f>IF(ISBLANK('Tabulation of Bids'!C42),"",'Tabulation of Bids'!C42)</f>
        <v xml:space="preserve">SQ FT  </v>
      </c>
      <c r="E65" s="134">
        <f t="shared" si="11"/>
        <v>9625</v>
      </c>
      <c r="F65" s="135" t="str">
        <f t="shared" si="12"/>
        <v/>
      </c>
      <c r="G65" s="296">
        <f t="shared" si="13"/>
        <v>385</v>
      </c>
      <c r="H65" s="167"/>
      <c r="I65" s="136" t="str">
        <f t="shared" si="9"/>
        <v/>
      </c>
      <c r="J65" s="134">
        <f>IF(ISBLANK('Tabulation of Bids'!G42),"",'Tabulation of Bids'!G42)</f>
        <v>25</v>
      </c>
      <c r="K65" s="134" t="str">
        <f t="shared" si="10"/>
        <v/>
      </c>
    </row>
    <row r="66" spans="1:11" ht="20.25" customHeight="1" x14ac:dyDescent="0.2">
      <c r="A66" s="317">
        <f>IF(ISBLANK('Tabulation of Bids'!A43),"",'Tabulation of Bids'!A43)</f>
        <v>36</v>
      </c>
      <c r="B66" s="318" t="str">
        <f>IF(ISBLANK('Tabulation of Bids'!B43),"",'Tabulation of Bids'!B43)</f>
        <v>SIGN PANEL - TYPE 2</v>
      </c>
      <c r="C66" s="307">
        <f>IF('Tabulation of Bids'!D43=0,"",'Tabulation of Bids'!D43)</f>
        <v>555</v>
      </c>
      <c r="D66" s="311" t="str">
        <f>IF(ISBLANK('Tabulation of Bids'!C43),"",'Tabulation of Bids'!C43)</f>
        <v xml:space="preserve">SQ FT  </v>
      </c>
      <c r="E66" s="134">
        <f t="shared" si="11"/>
        <v>4717.5</v>
      </c>
      <c r="F66" s="135" t="str">
        <f t="shared" si="12"/>
        <v/>
      </c>
      <c r="G66" s="296">
        <f t="shared" si="13"/>
        <v>555</v>
      </c>
      <c r="H66" s="167"/>
      <c r="I66" s="136" t="str">
        <f t="shared" si="9"/>
        <v/>
      </c>
      <c r="J66" s="134">
        <f>IF(ISBLANK('Tabulation of Bids'!G43),"",'Tabulation of Bids'!G43)</f>
        <v>8.5</v>
      </c>
      <c r="K66" s="134" t="str">
        <f t="shared" si="10"/>
        <v/>
      </c>
    </row>
    <row r="67" spans="1:11" ht="20.25" customHeight="1" x14ac:dyDescent="0.2">
      <c r="A67" s="317">
        <f>IF(ISBLANK('Tabulation of Bids'!A44),"",'Tabulation of Bids'!A44)</f>
        <v>37</v>
      </c>
      <c r="B67" s="318" t="str">
        <f>IF(ISBLANK('Tabulation of Bids'!B44),"",'Tabulation of Bids'!B44)</f>
        <v>TELESCOPING STEEL SIGN SUPPORT</v>
      </c>
      <c r="C67" s="307">
        <f>IF('Tabulation of Bids'!D44=0,"",'Tabulation of Bids'!D44)</f>
        <v>1494</v>
      </c>
      <c r="D67" s="311" t="str">
        <f>IF(ISBLANK('Tabulation of Bids'!C44),"",'Tabulation of Bids'!C44)</f>
        <v xml:space="preserve">FOOT   </v>
      </c>
      <c r="E67" s="134">
        <f t="shared" si="11"/>
        <v>26892</v>
      </c>
      <c r="F67" s="135" t="str">
        <f t="shared" si="12"/>
        <v/>
      </c>
      <c r="G67" s="296">
        <f t="shared" si="13"/>
        <v>1494</v>
      </c>
      <c r="H67" s="167"/>
      <c r="I67" s="136" t="str">
        <f t="shared" si="9"/>
        <v/>
      </c>
      <c r="J67" s="134">
        <f>IF(ISBLANK('Tabulation of Bids'!G44),"",'Tabulation of Bids'!G44)</f>
        <v>18</v>
      </c>
      <c r="K67" s="134" t="str">
        <f t="shared" si="10"/>
        <v/>
      </c>
    </row>
    <row r="68" spans="1:11" ht="20.25" customHeight="1" x14ac:dyDescent="0.2">
      <c r="A68" s="317">
        <f>IF(ISBLANK('Tabulation of Bids'!A45),"",'Tabulation of Bids'!A45)</f>
        <v>38</v>
      </c>
      <c r="B68" s="318" t="str">
        <f>IF(ISBLANK('Tabulation of Bids'!B45),"",'Tabulation of Bids'!B45)</f>
        <v>THERMOPLASTIC PAVEMENT MARKING - LETTERS AND SYMBOLS</v>
      </c>
      <c r="C68" s="307">
        <f>IF('Tabulation of Bids'!D45=0,"",'Tabulation of Bids'!D45)</f>
        <v>1617</v>
      </c>
      <c r="D68" s="311" t="str">
        <f>IF(ISBLANK('Tabulation of Bids'!C45),"",'Tabulation of Bids'!C45)</f>
        <v>SQ FT</v>
      </c>
      <c r="E68" s="134">
        <f t="shared" si="11"/>
        <v>6629.7</v>
      </c>
      <c r="F68" s="135" t="str">
        <f t="shared" si="12"/>
        <v/>
      </c>
      <c r="G68" s="296">
        <f t="shared" si="13"/>
        <v>1617</v>
      </c>
      <c r="H68" s="167"/>
      <c r="I68" s="136" t="str">
        <f t="shared" si="9"/>
        <v/>
      </c>
      <c r="J68" s="134">
        <f>IF(ISBLANK('Tabulation of Bids'!G45),"",'Tabulation of Bids'!G45)</f>
        <v>4.0999999999999996</v>
      </c>
      <c r="K68" s="134" t="str">
        <f t="shared" si="10"/>
        <v/>
      </c>
    </row>
    <row r="69" spans="1:11" ht="20.25" customHeight="1" x14ac:dyDescent="0.2">
      <c r="A69" s="317">
        <f>IF(ISBLANK('Tabulation of Bids'!A46),"",'Tabulation of Bids'!A46)</f>
        <v>39</v>
      </c>
      <c r="B69" s="318" t="str">
        <f>IF(ISBLANK('Tabulation of Bids'!B46),"",'Tabulation of Bids'!B46)</f>
        <v>THERMOPLASTIC PAVEMENT MARKING - LINE 4''</v>
      </c>
      <c r="C69" s="307">
        <f>IF('Tabulation of Bids'!D46=0,"",'Tabulation of Bids'!D46)</f>
        <v>17971</v>
      </c>
      <c r="D69" s="311" t="str">
        <f>IF(ISBLANK('Tabulation of Bids'!C46),"",'Tabulation of Bids'!C46)</f>
        <v>FOOT</v>
      </c>
      <c r="E69" s="134">
        <f t="shared" si="11"/>
        <v>12220.28</v>
      </c>
      <c r="F69" s="135" t="str">
        <f t="shared" si="12"/>
        <v/>
      </c>
      <c r="G69" s="296">
        <f t="shared" si="13"/>
        <v>17971</v>
      </c>
      <c r="H69" s="167"/>
      <c r="I69" s="136" t="str">
        <f t="shared" si="9"/>
        <v/>
      </c>
      <c r="J69" s="134">
        <f>IF(ISBLANK('Tabulation of Bids'!G46),"",'Tabulation of Bids'!G46)</f>
        <v>0.68</v>
      </c>
      <c r="K69" s="134" t="str">
        <f t="shared" si="10"/>
        <v/>
      </c>
    </row>
    <row r="70" spans="1:11" ht="20.25" customHeight="1" x14ac:dyDescent="0.2">
      <c r="A70" s="317">
        <f>IF(ISBLANK('Tabulation of Bids'!A47),"",'Tabulation of Bids'!A47)</f>
        <v>40</v>
      </c>
      <c r="B70" s="318" t="str">
        <f>IF(ISBLANK('Tabulation of Bids'!B47),"",'Tabulation of Bids'!B47)</f>
        <v>THERMOPLASTIC PAVEMENT MARKING - LINE 6''</v>
      </c>
      <c r="C70" s="307">
        <f>IF('Tabulation of Bids'!D47=0,"",'Tabulation of Bids'!D47)</f>
        <v>1934</v>
      </c>
      <c r="D70" s="311" t="str">
        <f>IF(ISBLANK('Tabulation of Bids'!C47),"",'Tabulation of Bids'!C47)</f>
        <v>FOOT</v>
      </c>
      <c r="E70" s="134">
        <f t="shared" si="11"/>
        <v>1992.02</v>
      </c>
      <c r="F70" s="135" t="str">
        <f t="shared" si="12"/>
        <v/>
      </c>
      <c r="G70" s="296">
        <f t="shared" si="13"/>
        <v>1934</v>
      </c>
      <c r="H70" s="167"/>
      <c r="I70" s="136" t="str">
        <f t="shared" si="9"/>
        <v/>
      </c>
      <c r="J70" s="134">
        <f>IF(ISBLANK('Tabulation of Bids'!G47),"",'Tabulation of Bids'!G47)</f>
        <v>1.03</v>
      </c>
      <c r="K70" s="134" t="str">
        <f t="shared" si="10"/>
        <v/>
      </c>
    </row>
    <row r="71" spans="1:11" ht="20.25" customHeight="1" x14ac:dyDescent="0.2">
      <c r="A71" s="317">
        <f>IF(ISBLANK('Tabulation of Bids'!A48),"",'Tabulation of Bids'!A48)</f>
        <v>41</v>
      </c>
      <c r="B71" s="318" t="str">
        <f>IF(ISBLANK('Tabulation of Bids'!B48),"",'Tabulation of Bids'!B48)</f>
        <v>THERMOPLASTIC PAVEMENT MARKING - LINE  8"</v>
      </c>
      <c r="C71" s="307">
        <f>IF('Tabulation of Bids'!D48=0,"",'Tabulation of Bids'!D48)</f>
        <v>3724</v>
      </c>
      <c r="D71" s="311" t="str">
        <f>IF(ISBLANK('Tabulation of Bids'!C48),"",'Tabulation of Bids'!C48)</f>
        <v xml:space="preserve">FOOT   </v>
      </c>
      <c r="E71" s="134">
        <f t="shared" si="11"/>
        <v>5101.88</v>
      </c>
      <c r="F71" s="135" t="str">
        <f t="shared" si="12"/>
        <v/>
      </c>
      <c r="G71" s="296">
        <f t="shared" si="13"/>
        <v>3724</v>
      </c>
      <c r="H71" s="167"/>
      <c r="I71" s="136" t="str">
        <f t="shared" si="9"/>
        <v/>
      </c>
      <c r="J71" s="134">
        <f>IF(ISBLANK('Tabulation of Bids'!G48),"",'Tabulation of Bids'!G48)</f>
        <v>1.37</v>
      </c>
      <c r="K71" s="134" t="str">
        <f t="shared" si="10"/>
        <v/>
      </c>
    </row>
    <row r="72" spans="1:11" ht="20.25" customHeight="1" x14ac:dyDescent="0.2">
      <c r="A72" s="317">
        <f>IF(ISBLANK('Tabulation of Bids'!A49),"",'Tabulation of Bids'!A49)</f>
        <v>42</v>
      </c>
      <c r="B72" s="318" t="str">
        <f>IF(ISBLANK('Tabulation of Bids'!B49),"",'Tabulation of Bids'!B49)</f>
        <v>THERMOPLASTIC PAVEMENT MARKING - LINE 12"</v>
      </c>
      <c r="C72" s="307">
        <f>IF('Tabulation of Bids'!D49=0,"",'Tabulation of Bids'!D49)</f>
        <v>3730</v>
      </c>
      <c r="D72" s="311" t="str">
        <f>IF(ISBLANK('Tabulation of Bids'!C49),"",'Tabulation of Bids'!C49)</f>
        <v>FOOT</v>
      </c>
      <c r="E72" s="134">
        <f t="shared" si="11"/>
        <v>7646.4999999999991</v>
      </c>
      <c r="F72" s="135" t="str">
        <f t="shared" si="12"/>
        <v/>
      </c>
      <c r="G72" s="296">
        <f t="shared" si="13"/>
        <v>3730</v>
      </c>
      <c r="H72" s="167"/>
      <c r="I72" s="136" t="str">
        <f t="shared" si="9"/>
        <v/>
      </c>
      <c r="J72" s="134">
        <f>IF(ISBLANK('Tabulation of Bids'!G49),"",'Tabulation of Bids'!G49)</f>
        <v>2.0499999999999998</v>
      </c>
      <c r="K72" s="134" t="str">
        <f t="shared" si="10"/>
        <v/>
      </c>
    </row>
    <row r="73" spans="1:11" ht="20.25" customHeight="1" x14ac:dyDescent="0.2">
      <c r="A73" s="317">
        <f>IF(ISBLANK('Tabulation of Bids'!A50),"",'Tabulation of Bids'!A50)</f>
        <v>43</v>
      </c>
      <c r="B73" s="318" t="str">
        <f>IF(ISBLANK('Tabulation of Bids'!B50),"",'Tabulation of Bids'!B50)</f>
        <v>THERMOPLASTIC PAVEMENT MARKING - LINE 24''</v>
      </c>
      <c r="C73" s="307">
        <f>IF('Tabulation of Bids'!D50=0,"",'Tabulation of Bids'!D50)</f>
        <v>724</v>
      </c>
      <c r="D73" s="311" t="str">
        <f>IF(ISBLANK('Tabulation of Bids'!C50),"",'Tabulation of Bids'!C50)</f>
        <v>FOOT</v>
      </c>
      <c r="E73" s="134">
        <f t="shared" si="11"/>
        <v>2968.3999999999996</v>
      </c>
      <c r="F73" s="135" t="str">
        <f t="shared" si="12"/>
        <v/>
      </c>
      <c r="G73" s="296">
        <f t="shared" si="13"/>
        <v>724</v>
      </c>
      <c r="H73" s="167"/>
      <c r="I73" s="136" t="str">
        <f t="shared" si="9"/>
        <v/>
      </c>
      <c r="J73" s="134">
        <f>IF(ISBLANK('Tabulation of Bids'!G50),"",'Tabulation of Bids'!G50)</f>
        <v>4.0999999999999996</v>
      </c>
      <c r="K73" s="134" t="str">
        <f t="shared" si="10"/>
        <v/>
      </c>
    </row>
    <row r="74" spans="1:11" ht="20.25" customHeight="1" x14ac:dyDescent="0.2">
      <c r="A74" s="317">
        <f>IF(ISBLANK('Tabulation of Bids'!A51),"",'Tabulation of Bids'!A51)</f>
        <v>44</v>
      </c>
      <c r="B74" s="318" t="str">
        <f>IF(ISBLANK('Tabulation of Bids'!B51),"",'Tabulation of Bids'!B51)</f>
        <v>DETECTABLE WARNINGS (SPECIAL)</v>
      </c>
      <c r="C74" s="307">
        <f>IF('Tabulation of Bids'!D51=0,"",'Tabulation of Bids'!D51)</f>
        <v>921</v>
      </c>
      <c r="D74" s="311" t="str">
        <f>IF(ISBLANK('Tabulation of Bids'!C51),"",'Tabulation of Bids'!C51)</f>
        <v xml:space="preserve">SQ FT  </v>
      </c>
      <c r="E74" s="134">
        <f t="shared" si="11"/>
        <v>35919</v>
      </c>
      <c r="F74" s="135" t="str">
        <f t="shared" si="12"/>
        <v/>
      </c>
      <c r="G74" s="296">
        <f t="shared" si="13"/>
        <v>921</v>
      </c>
      <c r="H74" s="167"/>
      <c r="I74" s="136" t="str">
        <f t="shared" si="9"/>
        <v/>
      </c>
      <c r="J74" s="134">
        <f>IF(ISBLANK('Tabulation of Bids'!G51),"",'Tabulation of Bids'!G51)</f>
        <v>39</v>
      </c>
      <c r="K74" s="134" t="str">
        <f t="shared" si="10"/>
        <v/>
      </c>
    </row>
    <row r="75" spans="1:11" ht="20.25" customHeight="1" x14ac:dyDescent="0.2">
      <c r="A75" s="317">
        <f>IF(ISBLANK('Tabulation of Bids'!A52),"",'Tabulation of Bids'!A52)</f>
        <v>45</v>
      </c>
      <c r="B75" s="318" t="str">
        <f>IF(ISBLANK('Tabulation of Bids'!B52),"",'Tabulation of Bids'!B52)</f>
        <v>HOT-MIX ASPHALT SURFACE REMOVAL, 2"</v>
      </c>
      <c r="C75" s="307">
        <f>IF('Tabulation of Bids'!D52=0,"",'Tabulation of Bids'!D52)</f>
        <v>13662</v>
      </c>
      <c r="D75" s="311" t="str">
        <f>IF(ISBLANK('Tabulation of Bids'!C52),"",'Tabulation of Bids'!C52)</f>
        <v>SQ YD</v>
      </c>
      <c r="E75" s="134">
        <f t="shared" si="11"/>
        <v>63118.44</v>
      </c>
      <c r="F75" s="135" t="str">
        <f t="shared" si="12"/>
        <v/>
      </c>
      <c r="G75" s="296">
        <f t="shared" si="13"/>
        <v>13662</v>
      </c>
      <c r="H75" s="167"/>
      <c r="I75" s="136" t="str">
        <f t="shared" si="9"/>
        <v/>
      </c>
      <c r="J75" s="134">
        <f>IF(ISBLANK('Tabulation of Bids'!G52),"",'Tabulation of Bids'!G52)</f>
        <v>4.62</v>
      </c>
      <c r="K75" s="134" t="str">
        <f t="shared" si="10"/>
        <v/>
      </c>
    </row>
    <row r="76" spans="1:11" ht="20.25" customHeight="1" x14ac:dyDescent="0.2">
      <c r="A76" s="317">
        <f>IF(ISBLANK('Tabulation of Bids'!A53),"",'Tabulation of Bids'!A53)</f>
        <v>46</v>
      </c>
      <c r="B76" s="318" t="str">
        <f>IF(ISBLANK('Tabulation of Bids'!B53),"",'Tabulation of Bids'!B53)</f>
        <v>HOT-MIX ASPHALT SURFACE REMOVAL, 4"</v>
      </c>
      <c r="C76" s="307">
        <f>IF('Tabulation of Bids'!D53=0,"",'Tabulation of Bids'!D53)</f>
        <v>10179</v>
      </c>
      <c r="D76" s="311" t="str">
        <f>IF(ISBLANK('Tabulation of Bids'!C53),"",'Tabulation of Bids'!C53)</f>
        <v>SQ YD</v>
      </c>
      <c r="E76" s="134">
        <f t="shared" si="11"/>
        <v>68911.83</v>
      </c>
      <c r="F76" s="135" t="str">
        <f t="shared" si="12"/>
        <v/>
      </c>
      <c r="G76" s="296">
        <f t="shared" si="13"/>
        <v>10179</v>
      </c>
      <c r="H76" s="167"/>
      <c r="I76" s="136" t="str">
        <f t="shared" si="9"/>
        <v/>
      </c>
      <c r="J76" s="134">
        <f>IF(ISBLANK('Tabulation of Bids'!G53),"",'Tabulation of Bids'!G53)</f>
        <v>6.77</v>
      </c>
      <c r="K76" s="134" t="str">
        <f t="shared" si="10"/>
        <v/>
      </c>
    </row>
    <row r="77" spans="1:11" ht="20.25" customHeight="1" x14ac:dyDescent="0.2">
      <c r="A77" s="317">
        <f>IF(ISBLANK('Tabulation of Bids'!A54),"",'Tabulation of Bids'!A54)</f>
        <v>47</v>
      </c>
      <c r="B77" s="318" t="str">
        <f>IF(ISBLANK('Tabulation of Bids'!B54),"",'Tabulation of Bids'!B54)</f>
        <v>SANITARY MANHOLES TO BE ADJUSTED WITH NEW TYPE 1 FRAME AND GRATE, CLOSED LID</v>
      </c>
      <c r="C77" s="307">
        <f>IF('Tabulation of Bids'!D54=0,"",'Tabulation of Bids'!D54)</f>
        <v>62</v>
      </c>
      <c r="D77" s="311" t="str">
        <f>IF(ISBLANK('Tabulation of Bids'!C54),"",'Tabulation of Bids'!C54)</f>
        <v>EACH</v>
      </c>
      <c r="E77" s="134">
        <f t="shared" si="11"/>
        <v>83700</v>
      </c>
      <c r="F77" s="135" t="str">
        <f t="shared" si="12"/>
        <v/>
      </c>
      <c r="G77" s="296">
        <f t="shared" si="13"/>
        <v>62</v>
      </c>
      <c r="H77" s="167"/>
      <c r="I77" s="136" t="str">
        <f t="shared" si="9"/>
        <v/>
      </c>
      <c r="J77" s="134">
        <f>IF(ISBLANK('Tabulation of Bids'!G54),"",'Tabulation of Bids'!G54)</f>
        <v>1350</v>
      </c>
      <c r="K77" s="134" t="str">
        <f t="shared" si="10"/>
        <v/>
      </c>
    </row>
    <row r="78" spans="1:11" ht="20.25" customHeight="1" thickBot="1" x14ac:dyDescent="0.25">
      <c r="A78" s="319">
        <f>IF(ISBLANK('Tabulation of Bids'!A55),"",'Tabulation of Bids'!A55)</f>
        <v>48</v>
      </c>
      <c r="B78" s="320" t="str">
        <f>IF(ISBLANK('Tabulation of Bids'!B55),"",'Tabulation of Bids'!B55)</f>
        <v>CONCRETE ISLAND (SPECIAL)</v>
      </c>
      <c r="C78" s="307">
        <f>IF('Tabulation of Bids'!D55=0,"",'Tabulation of Bids'!D55)</f>
        <v>5144</v>
      </c>
      <c r="D78" s="314" t="str">
        <f>IF(ISBLANK('Tabulation of Bids'!C55),"",'Tabulation of Bids'!C55)</f>
        <v>SQ FT</v>
      </c>
      <c r="E78" s="265">
        <f t="shared" si="11"/>
        <v>69444</v>
      </c>
      <c r="F78" s="266" t="str">
        <f t="shared" si="12"/>
        <v/>
      </c>
      <c r="G78" s="296">
        <f t="shared" si="13"/>
        <v>5144</v>
      </c>
      <c r="H78" s="167"/>
      <c r="I78" s="136" t="str">
        <f t="shared" si="9"/>
        <v/>
      </c>
      <c r="J78" s="134">
        <f>IF(ISBLANK('Tabulation of Bids'!G55),"",'Tabulation of Bids'!G55)</f>
        <v>13.5</v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Sub Total</v>
      </c>
      <c r="B79" s="45"/>
      <c r="C79" s="46"/>
      <c r="D79" s="36"/>
      <c r="E79" s="236">
        <f>SUM(E55:E78)+SUM(E7:E30)</f>
        <v>5029427.9799999995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 t="str">
        <f>IF(A79="Sub Total","",SUM(K79:K84))</f>
        <v/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 t="str">
        <f>IF(ISNUMBER(K86),K85-K86,K85)</f>
        <v/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 t="str">
        <f>IF(ISNUMBER(K91),K87-K91,K87)</f>
        <v/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92" t="str">
        <f>IF(A153="",IF(ISNUMBER(J135),"ENGINEER'S PAYMENT ESTIMATE","ENGINEER'S FINAL PAYMENT ESTIMATE"),A147)</f>
        <v>ENGINEER'S FINAL PAYMENT ESTIMATE</v>
      </c>
      <c r="B98" s="392"/>
      <c r="C98" s="392"/>
      <c r="D98" s="392"/>
      <c r="E98" s="392"/>
      <c r="F98" s="392"/>
      <c r="G98" s="392"/>
      <c r="H98" s="392"/>
      <c r="I98" s="392"/>
      <c r="J98" s="392"/>
      <c r="K98" s="392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N-Trak Group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Loves Park, IL Bid Bond</v>
      </c>
      <c r="C101" s="12"/>
      <c r="D101" s="12"/>
      <c r="E101" s="12"/>
      <c r="F101" s="12"/>
      <c r="G101" s="12"/>
      <c r="H101" s="14"/>
      <c r="I101" s="393"/>
      <c r="J101" s="393"/>
      <c r="K101" s="393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>
        <f>IF(ISBLANK('Tabulation of Bids'!A58),"",'Tabulation of Bids'!A58)</f>
        <v>49</v>
      </c>
      <c r="B104" s="306" t="str">
        <f>IF(ISBLANK('Tabulation of Bids'!B58),"",'Tabulation of Bids'!B58)</f>
        <v>PARKWAY RESTORATION</v>
      </c>
      <c r="C104" s="307">
        <f>IF('Tabulation of Bids'!D58=0,"",'Tabulation of Bids'!D58)</f>
        <v>1</v>
      </c>
      <c r="D104" s="308" t="str">
        <f>IF(ISBLANK('Tabulation of Bids'!C58),"",'Tabulation of Bids'!C58)</f>
        <v xml:space="preserve">L SUM  </v>
      </c>
      <c r="E104" s="263">
        <f>IF(J104 = "","",J104*C104)</f>
        <v>75000</v>
      </c>
      <c r="F104" s="264" t="str">
        <f>IF((H104&gt;C104),H104-C104,"")</f>
        <v/>
      </c>
      <c r="G104" s="296">
        <f t="shared" ref="G104:G127" si="14">IF($K$146="BLR 6303",IF(C104&gt;H104,C104-H104,""),"")</f>
        <v>1</v>
      </c>
      <c r="H104" s="167"/>
      <c r="I104" s="136" t="str">
        <f t="shared" ref="I104:I127" si="15">IF(ISBLANK(H104),"",D104)</f>
        <v/>
      </c>
      <c r="J104" s="134">
        <f>IF(ISBLANK('Tabulation of Bids'!G58),"",'Tabulation of Bids'!G58)</f>
        <v>75000</v>
      </c>
      <c r="K104" s="134" t="str">
        <f t="shared" ref="K104:K127" si="16">IF(ISBLANK(H104),"",H104*J104)</f>
        <v/>
      </c>
    </row>
    <row r="105" spans="1:31" ht="20.25" customHeight="1" x14ac:dyDescent="0.2">
      <c r="A105" s="309">
        <f>IF(ISBLANK('Tabulation of Bids'!A59),"",'Tabulation of Bids'!A59)</f>
        <v>50</v>
      </c>
      <c r="B105" s="310" t="str">
        <f>IF(ISBLANK('Tabulation of Bids'!B59),"",'Tabulation of Bids'!B59)</f>
        <v>CONCRETE TRUCK WASHOUT</v>
      </c>
      <c r="C105" s="307">
        <f>IF('Tabulation of Bids'!D59=0,"",'Tabulation of Bids'!D59)</f>
        <v>1</v>
      </c>
      <c r="D105" s="311" t="str">
        <f>IF(ISBLANK('Tabulation of Bids'!C59),"",'Tabulation of Bids'!C59)</f>
        <v xml:space="preserve">L SUM  </v>
      </c>
      <c r="E105" s="267">
        <f t="shared" ref="E105:E127" si="17">IF(J105 = "","",J105*C105)</f>
        <v>750</v>
      </c>
      <c r="F105" s="268" t="str">
        <f t="shared" ref="F105:F127" si="18">IF((H105&gt;C105),H105-C105,"")</f>
        <v/>
      </c>
      <c r="G105" s="296">
        <f t="shared" si="14"/>
        <v>1</v>
      </c>
      <c r="H105" s="167"/>
      <c r="I105" s="136" t="str">
        <f t="shared" si="15"/>
        <v/>
      </c>
      <c r="J105" s="134">
        <f>IF(ISBLANK('Tabulation of Bids'!G59),"",'Tabulation of Bids'!G59)</f>
        <v>750</v>
      </c>
      <c r="K105" s="134" t="str">
        <f t="shared" si="16"/>
        <v/>
      </c>
    </row>
    <row r="106" spans="1:31" ht="20.25" customHeight="1" x14ac:dyDescent="0.2">
      <c r="A106" s="309">
        <f>IF(ISBLANK('Tabulation of Bids'!A60),"",'Tabulation of Bids'!A60)</f>
        <v>51</v>
      </c>
      <c r="B106" s="310" t="str">
        <f>IF(ISBLANK('Tabulation of Bids'!B60),"",'Tabulation of Bids'!B60)</f>
        <v>CONSTRUCTION LAYOUT</v>
      </c>
      <c r="C106" s="307">
        <f>IF('Tabulation of Bids'!D60=0,"",'Tabulation of Bids'!D60)</f>
        <v>1</v>
      </c>
      <c r="D106" s="311" t="str">
        <f>IF(ISBLANK('Tabulation of Bids'!C60),"",'Tabulation of Bids'!C60)</f>
        <v xml:space="preserve">L SUM  </v>
      </c>
      <c r="E106" s="267">
        <f t="shared" si="17"/>
        <v>95000</v>
      </c>
      <c r="F106" s="268" t="str">
        <f t="shared" si="18"/>
        <v/>
      </c>
      <c r="G106" s="296">
        <f t="shared" si="14"/>
        <v>1</v>
      </c>
      <c r="H106" s="167"/>
      <c r="I106" s="136" t="str">
        <f t="shared" si="15"/>
        <v/>
      </c>
      <c r="J106" s="134">
        <f>IF(ISBLANK('Tabulation of Bids'!G60),"",'Tabulation of Bids'!G60)</f>
        <v>95000</v>
      </c>
      <c r="K106" s="134" t="str">
        <f t="shared" si="16"/>
        <v/>
      </c>
    </row>
    <row r="107" spans="1:31" ht="20.25" customHeight="1" x14ac:dyDescent="0.2">
      <c r="A107" s="309">
        <f>IF(ISBLANK('Tabulation of Bids'!A61),"",'Tabulation of Bids'!A61)</f>
        <v>52</v>
      </c>
      <c r="B107" s="310" t="str">
        <f>IF(ISBLANK('Tabulation of Bids'!B61),"",'Tabulation of Bids'!B61)</f>
        <v>WOOD FENCE TO BE REMOVED AND RE-ERECTED</v>
      </c>
      <c r="C107" s="307">
        <f>IF('Tabulation of Bids'!D61=0,"",'Tabulation of Bids'!D61)</f>
        <v>41</v>
      </c>
      <c r="D107" s="311" t="str">
        <f>IF(ISBLANK('Tabulation of Bids'!C61),"",'Tabulation of Bids'!C61)</f>
        <v>FOOT</v>
      </c>
      <c r="E107" s="267">
        <f t="shared" si="17"/>
        <v>3567</v>
      </c>
      <c r="F107" s="268" t="str">
        <f t="shared" si="18"/>
        <v/>
      </c>
      <c r="G107" s="296">
        <f t="shared" si="14"/>
        <v>41</v>
      </c>
      <c r="H107" s="167"/>
      <c r="I107" s="136" t="str">
        <f t="shared" si="15"/>
        <v/>
      </c>
      <c r="J107" s="134">
        <f>IF(ISBLANK('Tabulation of Bids'!G61),"",'Tabulation of Bids'!G61)</f>
        <v>87</v>
      </c>
      <c r="K107" s="134" t="str">
        <f t="shared" si="16"/>
        <v/>
      </c>
    </row>
    <row r="108" spans="1:31" ht="20.25" customHeight="1" x14ac:dyDescent="0.2">
      <c r="A108" s="309">
        <f>IF(ISBLANK('Tabulation of Bids'!A62),"",'Tabulation of Bids'!A62)</f>
        <v>53</v>
      </c>
      <c r="B108" s="310" t="str">
        <f>IF(ISBLANK('Tabulation of Bids'!B62),"",'Tabulation of Bids'!B62)</f>
        <v>TRAFFIC CONTROL AND PROTECTION, (SPECIAL)</v>
      </c>
      <c r="C108" s="307">
        <f>IF('Tabulation of Bids'!D62=0,"",'Tabulation of Bids'!D62)</f>
        <v>1</v>
      </c>
      <c r="D108" s="311" t="str">
        <f>IF(ISBLANK('Tabulation of Bids'!C62),"",'Tabulation of Bids'!C62)</f>
        <v xml:space="preserve">L SUM  </v>
      </c>
      <c r="E108" s="267">
        <f t="shared" si="17"/>
        <v>425000</v>
      </c>
      <c r="F108" s="268" t="str">
        <f t="shared" si="18"/>
        <v/>
      </c>
      <c r="G108" s="296">
        <f t="shared" si="14"/>
        <v>1</v>
      </c>
      <c r="H108" s="167"/>
      <c r="I108" s="136" t="str">
        <f t="shared" si="15"/>
        <v/>
      </c>
      <c r="J108" s="134">
        <f>IF(ISBLANK('Tabulation of Bids'!G62),"",'Tabulation of Bids'!G62)</f>
        <v>425000</v>
      </c>
      <c r="K108" s="134" t="str">
        <f t="shared" si="16"/>
        <v/>
      </c>
    </row>
    <row r="109" spans="1:31" ht="20.25" customHeight="1" x14ac:dyDescent="0.2">
      <c r="A109" s="309">
        <f>IF(ISBLANK('Tabulation of Bids'!A63),"",'Tabulation of Bids'!A63)</f>
        <v>54</v>
      </c>
      <c r="B109" s="310" t="str">
        <f>IF(ISBLANK('Tabulation of Bids'!B63),"",'Tabulation of Bids'!B63)</f>
        <v>PAVEMENT FABRIC (SPECIAL)</v>
      </c>
      <c r="C109" s="307">
        <f>IF('Tabulation of Bids'!D63=0,"",'Tabulation of Bids'!D63)</f>
        <v>37788</v>
      </c>
      <c r="D109" s="311" t="str">
        <f>IF(ISBLANK('Tabulation of Bids'!C63),"",'Tabulation of Bids'!C63)</f>
        <v>SQ YD</v>
      </c>
      <c r="E109" s="267">
        <f t="shared" si="17"/>
        <v>261492.96</v>
      </c>
      <c r="F109" s="268" t="str">
        <f t="shared" si="18"/>
        <v/>
      </c>
      <c r="G109" s="296">
        <f t="shared" si="14"/>
        <v>37788</v>
      </c>
      <c r="H109" s="167"/>
      <c r="I109" s="136" t="str">
        <f t="shared" si="15"/>
        <v/>
      </c>
      <c r="J109" s="134">
        <f>IF(ISBLANK('Tabulation of Bids'!G63),"",'Tabulation of Bids'!G63)</f>
        <v>6.92</v>
      </c>
      <c r="K109" s="134" t="str">
        <f t="shared" si="16"/>
        <v/>
      </c>
    </row>
    <row r="110" spans="1:31" ht="20.25" customHeight="1" x14ac:dyDescent="0.2">
      <c r="A110" s="309">
        <f>IF(ISBLANK('Tabulation of Bids'!A64),"",'Tabulation of Bids'!A64)</f>
        <v>55</v>
      </c>
      <c r="B110" s="310" t="str">
        <f>IF(ISBLANK('Tabulation of Bids'!B64),"",'Tabulation of Bids'!B64)</f>
        <v>TRENCH BACKFILL</v>
      </c>
      <c r="C110" s="307">
        <f>IF('Tabulation of Bids'!D64=0,"",'Tabulation of Bids'!D64)</f>
        <v>265</v>
      </c>
      <c r="D110" s="311" t="str">
        <f>IF(ISBLANK('Tabulation of Bids'!C64),"",'Tabulation of Bids'!C64)</f>
        <v>CU YD</v>
      </c>
      <c r="E110" s="267">
        <f t="shared" si="17"/>
        <v>9275</v>
      </c>
      <c r="F110" s="268" t="str">
        <f t="shared" si="18"/>
        <v/>
      </c>
      <c r="G110" s="296">
        <f t="shared" si="14"/>
        <v>265</v>
      </c>
      <c r="H110" s="167"/>
      <c r="I110" s="136" t="str">
        <f t="shared" si="15"/>
        <v/>
      </c>
      <c r="J110" s="134">
        <f>IF(ISBLANK('Tabulation of Bids'!G64),"",'Tabulation of Bids'!G64)</f>
        <v>35</v>
      </c>
      <c r="K110" s="134" t="str">
        <f t="shared" si="16"/>
        <v/>
      </c>
    </row>
    <row r="111" spans="1:31" ht="20.25" customHeight="1" x14ac:dyDescent="0.2">
      <c r="A111" s="309">
        <f>IF(ISBLANK('Tabulation of Bids'!A65),"",'Tabulation of Bids'!A65)</f>
        <v>56</v>
      </c>
      <c r="B111" s="310" t="str">
        <f>IF(ISBLANK('Tabulation of Bids'!B65),"",'Tabulation of Bids'!B65)</f>
        <v>STORM SEWERS, CLASS A, TYPE 1  12"</v>
      </c>
      <c r="C111" s="307">
        <f>IF('Tabulation of Bids'!D65=0,"",'Tabulation of Bids'!D65)</f>
        <v>372</v>
      </c>
      <c r="D111" s="311" t="str">
        <f>IF(ISBLANK('Tabulation of Bids'!C65),"",'Tabulation of Bids'!C65)</f>
        <v>FOOT</v>
      </c>
      <c r="E111" s="267">
        <f t="shared" si="17"/>
        <v>35712</v>
      </c>
      <c r="F111" s="268" t="str">
        <f t="shared" si="18"/>
        <v/>
      </c>
      <c r="G111" s="296">
        <f t="shared" si="14"/>
        <v>372</v>
      </c>
      <c r="H111" s="167"/>
      <c r="I111" s="136" t="str">
        <f t="shared" si="15"/>
        <v/>
      </c>
      <c r="J111" s="134">
        <f>IF(ISBLANK('Tabulation of Bids'!G65),"",'Tabulation of Bids'!G65)</f>
        <v>96</v>
      </c>
      <c r="K111" s="134" t="str">
        <f t="shared" si="16"/>
        <v/>
      </c>
    </row>
    <row r="112" spans="1:31" ht="20.25" customHeight="1" x14ac:dyDescent="0.2">
      <c r="A112" s="309">
        <f>IF(ISBLANK('Tabulation of Bids'!A66),"",'Tabulation of Bids'!A66)</f>
        <v>57</v>
      </c>
      <c r="B112" s="310" t="str">
        <f>IF(ISBLANK('Tabulation of Bids'!B66),"",'Tabulation of Bids'!B66)</f>
        <v>STORM SEWERS, CLASS A, TYPE 1  18"</v>
      </c>
      <c r="C112" s="307">
        <f>IF('Tabulation of Bids'!D66=0,"",'Tabulation of Bids'!D66)</f>
        <v>34</v>
      </c>
      <c r="D112" s="311" t="str">
        <f>IF(ISBLANK('Tabulation of Bids'!C66),"",'Tabulation of Bids'!C66)</f>
        <v>FOOT</v>
      </c>
      <c r="E112" s="267">
        <f t="shared" si="17"/>
        <v>4420</v>
      </c>
      <c r="F112" s="268" t="str">
        <f t="shared" si="18"/>
        <v/>
      </c>
      <c r="G112" s="296">
        <f t="shared" si="14"/>
        <v>34</v>
      </c>
      <c r="H112" s="167"/>
      <c r="I112" s="136" t="str">
        <f t="shared" si="15"/>
        <v/>
      </c>
      <c r="J112" s="134">
        <f>IF(ISBLANK('Tabulation of Bids'!G66),"",'Tabulation of Bids'!G66)</f>
        <v>130</v>
      </c>
      <c r="K112" s="134" t="str">
        <f t="shared" si="16"/>
        <v/>
      </c>
    </row>
    <row r="113" spans="1:11" ht="20.25" customHeight="1" x14ac:dyDescent="0.2">
      <c r="A113" s="309">
        <f>IF(ISBLANK('Tabulation of Bids'!A67),"",'Tabulation of Bids'!A67)</f>
        <v>58</v>
      </c>
      <c r="B113" s="310" t="str">
        <f>IF(ISBLANK('Tabulation of Bids'!B67),"",'Tabulation of Bids'!B67)</f>
        <v>STORM SEWERS, CLASS A, TYPE 2  12"</v>
      </c>
      <c r="C113" s="307">
        <f>IF('Tabulation of Bids'!D67=0,"",'Tabulation of Bids'!D67)</f>
        <v>38</v>
      </c>
      <c r="D113" s="311" t="str">
        <f>IF(ISBLANK('Tabulation of Bids'!C67),"",'Tabulation of Bids'!C67)</f>
        <v>FOOT</v>
      </c>
      <c r="E113" s="267">
        <f t="shared" si="17"/>
        <v>4560</v>
      </c>
      <c r="F113" s="268" t="str">
        <f t="shared" si="18"/>
        <v/>
      </c>
      <c r="G113" s="296">
        <f t="shared" si="14"/>
        <v>38</v>
      </c>
      <c r="H113" s="167"/>
      <c r="I113" s="136" t="str">
        <f t="shared" si="15"/>
        <v/>
      </c>
      <c r="J113" s="134">
        <f>IF(ISBLANK('Tabulation of Bids'!G67),"",'Tabulation of Bids'!G67)</f>
        <v>120</v>
      </c>
      <c r="K113" s="134" t="str">
        <f t="shared" si="16"/>
        <v/>
      </c>
    </row>
    <row r="114" spans="1:11" ht="20.25" customHeight="1" x14ac:dyDescent="0.2">
      <c r="A114" s="309">
        <f>IF(ISBLANK('Tabulation of Bids'!A68),"",'Tabulation of Bids'!A68)</f>
        <v>59</v>
      </c>
      <c r="B114" s="310" t="str">
        <f>IF(ISBLANK('Tabulation of Bids'!B68),"",'Tabulation of Bids'!B68)</f>
        <v>STORM SEWERS, CLASS A, TYPE 2  24"</v>
      </c>
      <c r="C114" s="307">
        <f>IF('Tabulation of Bids'!D68=0,"",'Tabulation of Bids'!D68)</f>
        <v>46</v>
      </c>
      <c r="D114" s="311" t="str">
        <f>IF(ISBLANK('Tabulation of Bids'!C68),"",'Tabulation of Bids'!C68)</f>
        <v>FOOT</v>
      </c>
      <c r="E114" s="267">
        <f t="shared" si="17"/>
        <v>6440</v>
      </c>
      <c r="F114" s="268" t="str">
        <f t="shared" si="18"/>
        <v/>
      </c>
      <c r="G114" s="296">
        <f t="shared" si="14"/>
        <v>46</v>
      </c>
      <c r="H114" s="167"/>
      <c r="I114" s="136" t="str">
        <f t="shared" si="15"/>
        <v/>
      </c>
      <c r="J114" s="134">
        <f>IF(ISBLANK('Tabulation of Bids'!G68),"",'Tabulation of Bids'!G68)</f>
        <v>140</v>
      </c>
      <c r="K114" s="134" t="str">
        <f t="shared" si="16"/>
        <v/>
      </c>
    </row>
    <row r="115" spans="1:11" ht="20.25" customHeight="1" x14ac:dyDescent="0.2">
      <c r="A115" s="309">
        <f>IF(ISBLANK('Tabulation of Bids'!A69),"",'Tabulation of Bids'!A69)</f>
        <v>60</v>
      </c>
      <c r="B115" s="310" t="str">
        <f>IF(ISBLANK('Tabulation of Bids'!B69),"",'Tabulation of Bids'!B69)</f>
        <v>STORM SEWERS, CLASS A, TYPE 2  30"</v>
      </c>
      <c r="C115" s="307">
        <f>IF('Tabulation of Bids'!D69=0,"",'Tabulation of Bids'!D69)</f>
        <v>12</v>
      </c>
      <c r="D115" s="311" t="str">
        <f>IF(ISBLANK('Tabulation of Bids'!C69),"",'Tabulation of Bids'!C69)</f>
        <v>FOOT</v>
      </c>
      <c r="E115" s="267">
        <f t="shared" si="17"/>
        <v>1860</v>
      </c>
      <c r="F115" s="268" t="str">
        <f t="shared" si="18"/>
        <v/>
      </c>
      <c r="G115" s="296">
        <f t="shared" si="14"/>
        <v>12</v>
      </c>
      <c r="H115" s="167"/>
      <c r="I115" s="136" t="str">
        <f t="shared" si="15"/>
        <v/>
      </c>
      <c r="J115" s="134">
        <f>IF(ISBLANK('Tabulation of Bids'!G69),"",'Tabulation of Bids'!G69)</f>
        <v>155</v>
      </c>
      <c r="K115" s="134" t="str">
        <f t="shared" si="16"/>
        <v/>
      </c>
    </row>
    <row r="116" spans="1:11" ht="20.25" customHeight="1" x14ac:dyDescent="0.2">
      <c r="A116" s="309">
        <f>IF(ISBLANK('Tabulation of Bids'!A70),"",'Tabulation of Bids'!A70)</f>
        <v>61</v>
      </c>
      <c r="B116" s="310" t="str">
        <f>IF(ISBLANK('Tabulation of Bids'!B70),"",'Tabulation of Bids'!B70)</f>
        <v>STORM SEWER REMOVAL   10"</v>
      </c>
      <c r="C116" s="307">
        <f>IF('Tabulation of Bids'!D70=0,"",'Tabulation of Bids'!D70)</f>
        <v>19</v>
      </c>
      <c r="D116" s="311" t="str">
        <f>IF(ISBLANK('Tabulation of Bids'!C70),"",'Tabulation of Bids'!C70)</f>
        <v>FOOT</v>
      </c>
      <c r="E116" s="267">
        <f t="shared" si="17"/>
        <v>380</v>
      </c>
      <c r="F116" s="268" t="str">
        <f t="shared" si="18"/>
        <v/>
      </c>
      <c r="G116" s="296">
        <f t="shared" si="14"/>
        <v>19</v>
      </c>
      <c r="H116" s="167"/>
      <c r="I116" s="136" t="str">
        <f t="shared" si="15"/>
        <v/>
      </c>
      <c r="J116" s="134">
        <f>IF(ISBLANK('Tabulation of Bids'!G70),"",'Tabulation of Bids'!G70)</f>
        <v>20</v>
      </c>
      <c r="K116" s="134" t="str">
        <f t="shared" si="16"/>
        <v/>
      </c>
    </row>
    <row r="117" spans="1:11" ht="20.25" customHeight="1" x14ac:dyDescent="0.2">
      <c r="A117" s="309">
        <f>IF(ISBLANK('Tabulation of Bids'!A71),"",'Tabulation of Bids'!A71)</f>
        <v>62</v>
      </c>
      <c r="B117" s="310" t="str">
        <f>IF(ISBLANK('Tabulation of Bids'!B71),"",'Tabulation of Bids'!B71)</f>
        <v>STORM SEWER REMOVAL   12"</v>
      </c>
      <c r="C117" s="307">
        <f>IF('Tabulation of Bids'!D71=0,"",'Tabulation of Bids'!D71)</f>
        <v>603</v>
      </c>
      <c r="D117" s="311" t="str">
        <f>IF(ISBLANK('Tabulation of Bids'!C71),"",'Tabulation of Bids'!C71)</f>
        <v>FOOT</v>
      </c>
      <c r="E117" s="267">
        <f t="shared" si="17"/>
        <v>12060</v>
      </c>
      <c r="F117" s="268" t="str">
        <f t="shared" si="18"/>
        <v/>
      </c>
      <c r="G117" s="296">
        <f t="shared" si="14"/>
        <v>603</v>
      </c>
      <c r="H117" s="167"/>
      <c r="I117" s="136" t="str">
        <f t="shared" si="15"/>
        <v/>
      </c>
      <c r="J117" s="134">
        <f>IF(ISBLANK('Tabulation of Bids'!G71),"",'Tabulation of Bids'!G71)</f>
        <v>20</v>
      </c>
      <c r="K117" s="134" t="str">
        <f t="shared" si="16"/>
        <v/>
      </c>
    </row>
    <row r="118" spans="1:11" ht="20.25" customHeight="1" x14ac:dyDescent="0.2">
      <c r="A118" s="309">
        <f>IF(ISBLANK('Tabulation of Bids'!A72),"",'Tabulation of Bids'!A72)</f>
        <v>63</v>
      </c>
      <c r="B118" s="310" t="str">
        <f>IF(ISBLANK('Tabulation of Bids'!B72),"",'Tabulation of Bids'!B72)</f>
        <v>STORM SEWER REMOVAL   30"</v>
      </c>
      <c r="C118" s="307">
        <f>IF('Tabulation of Bids'!D72=0,"",'Tabulation of Bids'!D72)</f>
        <v>12</v>
      </c>
      <c r="D118" s="311" t="str">
        <f>IF(ISBLANK('Tabulation of Bids'!C72),"",'Tabulation of Bids'!C72)</f>
        <v>FOOT</v>
      </c>
      <c r="E118" s="267">
        <f t="shared" si="17"/>
        <v>240</v>
      </c>
      <c r="F118" s="268" t="str">
        <f t="shared" si="18"/>
        <v/>
      </c>
      <c r="G118" s="296">
        <f t="shared" si="14"/>
        <v>12</v>
      </c>
      <c r="H118" s="167"/>
      <c r="I118" s="136" t="str">
        <f t="shared" si="15"/>
        <v/>
      </c>
      <c r="J118" s="134">
        <f>IF(ISBLANK('Tabulation of Bids'!G72),"",'Tabulation of Bids'!G72)</f>
        <v>20</v>
      </c>
      <c r="K118" s="134" t="str">
        <f t="shared" si="16"/>
        <v/>
      </c>
    </row>
    <row r="119" spans="1:11" ht="20.25" customHeight="1" x14ac:dyDescent="0.2">
      <c r="A119" s="309">
        <f>IF(ISBLANK('Tabulation of Bids'!A73),"",'Tabulation of Bids'!A73)</f>
        <v>64</v>
      </c>
      <c r="B119" s="310" t="str">
        <f>IF(ISBLANK('Tabulation of Bids'!B73),"",'Tabulation of Bids'!B73)</f>
        <v>MANHOLES TO BE ADJUSTED</v>
      </c>
      <c r="C119" s="307">
        <f>IF('Tabulation of Bids'!D73=0,"",'Tabulation of Bids'!D73)</f>
        <v>52</v>
      </c>
      <c r="D119" s="311" t="str">
        <f>IF(ISBLANK('Tabulation of Bids'!C73),"",'Tabulation of Bids'!C73)</f>
        <v>EACH</v>
      </c>
      <c r="E119" s="267">
        <f t="shared" si="17"/>
        <v>57200</v>
      </c>
      <c r="F119" s="268" t="str">
        <f t="shared" si="18"/>
        <v/>
      </c>
      <c r="G119" s="296">
        <f t="shared" si="14"/>
        <v>52</v>
      </c>
      <c r="H119" s="167"/>
      <c r="I119" s="136" t="str">
        <f t="shared" si="15"/>
        <v/>
      </c>
      <c r="J119" s="134">
        <f>IF(ISBLANK('Tabulation of Bids'!G73),"",'Tabulation of Bids'!G73)</f>
        <v>1100</v>
      </c>
      <c r="K119" s="134" t="str">
        <f t="shared" si="16"/>
        <v/>
      </c>
    </row>
    <row r="120" spans="1:11" ht="20.25" customHeight="1" x14ac:dyDescent="0.2">
      <c r="A120" s="309">
        <f>IF(ISBLANK('Tabulation of Bids'!A74),"",'Tabulation of Bids'!A74)</f>
        <v>65</v>
      </c>
      <c r="B120" s="310" t="str">
        <f>IF(ISBLANK('Tabulation of Bids'!B74),"",'Tabulation of Bids'!B74)</f>
        <v>MANHOLES TO BE ADJUSTED WITH NEW TYPE 1 FRAME, CLOSED LID</v>
      </c>
      <c r="C120" s="307">
        <f>IF('Tabulation of Bids'!D74=0,"",'Tabulation of Bids'!D74)</f>
        <v>4</v>
      </c>
      <c r="D120" s="311" t="str">
        <f>IF(ISBLANK('Tabulation of Bids'!C74),"",'Tabulation of Bids'!C74)</f>
        <v>EACH</v>
      </c>
      <c r="E120" s="267">
        <f t="shared" si="17"/>
        <v>4400</v>
      </c>
      <c r="F120" s="268" t="str">
        <f t="shared" si="18"/>
        <v/>
      </c>
      <c r="G120" s="296">
        <f t="shared" si="14"/>
        <v>4</v>
      </c>
      <c r="H120" s="167"/>
      <c r="I120" s="136" t="str">
        <f t="shared" si="15"/>
        <v/>
      </c>
      <c r="J120" s="134">
        <f>IF(ISBLANK('Tabulation of Bids'!G74),"",'Tabulation of Bids'!G74)</f>
        <v>1100</v>
      </c>
      <c r="K120" s="134" t="str">
        <f t="shared" si="16"/>
        <v/>
      </c>
    </row>
    <row r="121" spans="1:11" ht="20.25" customHeight="1" x14ac:dyDescent="0.2">
      <c r="A121" s="309">
        <f>IF(ISBLANK('Tabulation of Bids'!A75),"",'Tabulation of Bids'!A75)</f>
        <v>66</v>
      </c>
      <c r="B121" s="310" t="str">
        <f>IF(ISBLANK('Tabulation of Bids'!B75),"",'Tabulation of Bids'!B75)</f>
        <v>MANHOLES TO BE ADJUSTED WITH NEW TYPE 3 FRAME AND GRATE</v>
      </c>
      <c r="C121" s="307">
        <f>IF('Tabulation of Bids'!D75=0,"",'Tabulation of Bids'!D75)</f>
        <v>3</v>
      </c>
      <c r="D121" s="311" t="str">
        <f>IF(ISBLANK('Tabulation of Bids'!C75),"",'Tabulation of Bids'!C75)</f>
        <v>EACH</v>
      </c>
      <c r="E121" s="267">
        <f t="shared" si="17"/>
        <v>3300</v>
      </c>
      <c r="F121" s="268" t="str">
        <f t="shared" si="18"/>
        <v/>
      </c>
      <c r="G121" s="296">
        <f t="shared" si="14"/>
        <v>3</v>
      </c>
      <c r="H121" s="167"/>
      <c r="I121" s="136" t="str">
        <f t="shared" si="15"/>
        <v/>
      </c>
      <c r="J121" s="134">
        <f>IF(ISBLANK('Tabulation of Bids'!G75),"",'Tabulation of Bids'!G75)</f>
        <v>1100</v>
      </c>
      <c r="K121" s="134" t="str">
        <f t="shared" si="16"/>
        <v/>
      </c>
    </row>
    <row r="122" spans="1:11" ht="20.25" customHeight="1" x14ac:dyDescent="0.2">
      <c r="A122" s="309">
        <f>IF(ISBLANK('Tabulation of Bids'!A76),"",'Tabulation of Bids'!A76)</f>
        <v>67</v>
      </c>
      <c r="B122" s="310" t="str">
        <f>IF(ISBLANK('Tabulation of Bids'!B76),"",'Tabulation of Bids'!B76)</f>
        <v>INLETS TO BE ADJUSTED</v>
      </c>
      <c r="C122" s="307">
        <f>IF('Tabulation of Bids'!D76=0,"",'Tabulation of Bids'!D76)</f>
        <v>23</v>
      </c>
      <c r="D122" s="311" t="str">
        <f>IF(ISBLANK('Tabulation of Bids'!C76),"",'Tabulation of Bids'!C76)</f>
        <v>EACH</v>
      </c>
      <c r="E122" s="267">
        <f t="shared" si="17"/>
        <v>25300</v>
      </c>
      <c r="F122" s="268" t="str">
        <f t="shared" si="18"/>
        <v/>
      </c>
      <c r="G122" s="296">
        <f t="shared" si="14"/>
        <v>23</v>
      </c>
      <c r="H122" s="167"/>
      <c r="I122" s="136" t="str">
        <f t="shared" si="15"/>
        <v/>
      </c>
      <c r="J122" s="134">
        <f>IF(ISBLANK('Tabulation of Bids'!G76),"",'Tabulation of Bids'!G76)</f>
        <v>1100</v>
      </c>
      <c r="K122" s="134" t="str">
        <f t="shared" si="16"/>
        <v/>
      </c>
    </row>
    <row r="123" spans="1:11" ht="20.25" customHeight="1" x14ac:dyDescent="0.2">
      <c r="A123" s="309">
        <f>IF(ISBLANK('Tabulation of Bids'!A77),"",'Tabulation of Bids'!A77)</f>
        <v>68</v>
      </c>
      <c r="B123" s="310" t="str">
        <f>IF(ISBLANK('Tabulation of Bids'!B77),"",'Tabulation of Bids'!B77)</f>
        <v>INLETS TO BE ADJUSTED WITH NEW TYPE 1 FRAME, CLOSED LID</v>
      </c>
      <c r="C123" s="307">
        <f>IF('Tabulation of Bids'!D77=0,"",'Tabulation of Bids'!D77)</f>
        <v>1</v>
      </c>
      <c r="D123" s="311" t="str">
        <f>IF(ISBLANK('Tabulation of Bids'!C77),"",'Tabulation of Bids'!C77)</f>
        <v>EACH</v>
      </c>
      <c r="E123" s="267">
        <f t="shared" si="17"/>
        <v>1400</v>
      </c>
      <c r="F123" s="268" t="str">
        <f t="shared" si="18"/>
        <v/>
      </c>
      <c r="G123" s="296">
        <f t="shared" si="14"/>
        <v>1</v>
      </c>
      <c r="H123" s="167"/>
      <c r="I123" s="136" t="str">
        <f t="shared" si="15"/>
        <v/>
      </c>
      <c r="J123" s="134">
        <f>IF(ISBLANK('Tabulation of Bids'!G77),"",'Tabulation of Bids'!G77)</f>
        <v>1400</v>
      </c>
      <c r="K123" s="134" t="str">
        <f t="shared" si="16"/>
        <v/>
      </c>
    </row>
    <row r="124" spans="1:11" ht="20.25" customHeight="1" x14ac:dyDescent="0.2">
      <c r="A124" s="309">
        <f>IF(ISBLANK('Tabulation of Bids'!A78),"",'Tabulation of Bids'!A78)</f>
        <v>69</v>
      </c>
      <c r="B124" s="310" t="str">
        <f>IF(ISBLANK('Tabulation of Bids'!B78),"",'Tabulation of Bids'!B78)</f>
        <v>INLETS TO BE ADJUSTED WITH NEW TYPE 3 FRAME AND GRATE</v>
      </c>
      <c r="C124" s="307">
        <f>IF('Tabulation of Bids'!D78=0,"",'Tabulation of Bids'!D78)</f>
        <v>2</v>
      </c>
      <c r="D124" s="311" t="str">
        <f>IF(ISBLANK('Tabulation of Bids'!C78),"",'Tabulation of Bids'!C78)</f>
        <v>EACH</v>
      </c>
      <c r="E124" s="267">
        <f t="shared" si="17"/>
        <v>3800</v>
      </c>
      <c r="F124" s="268" t="str">
        <f t="shared" si="18"/>
        <v/>
      </c>
      <c r="G124" s="296">
        <f t="shared" si="14"/>
        <v>2</v>
      </c>
      <c r="H124" s="167"/>
      <c r="I124" s="136" t="str">
        <f t="shared" si="15"/>
        <v/>
      </c>
      <c r="J124" s="134">
        <f>IF(ISBLANK('Tabulation of Bids'!G78),"",'Tabulation of Bids'!G78)</f>
        <v>1900</v>
      </c>
      <c r="K124" s="134" t="str">
        <f t="shared" si="16"/>
        <v/>
      </c>
    </row>
    <row r="125" spans="1:11" ht="20.25" customHeight="1" x14ac:dyDescent="0.2">
      <c r="A125" s="309">
        <f>IF(ISBLANK('Tabulation of Bids'!A79),"",'Tabulation of Bids'!A79)</f>
        <v>70</v>
      </c>
      <c r="B125" s="310" t="str">
        <f>IF(ISBLANK('Tabulation of Bids'!B79),"",'Tabulation of Bids'!B79)</f>
        <v>REMOVING MANHOLES</v>
      </c>
      <c r="C125" s="307">
        <f>IF('Tabulation of Bids'!D79=0,"",'Tabulation of Bids'!D79)</f>
        <v>5</v>
      </c>
      <c r="D125" s="311" t="str">
        <f>IF(ISBLANK('Tabulation of Bids'!C79),"",'Tabulation of Bids'!C79)</f>
        <v>EACH</v>
      </c>
      <c r="E125" s="267">
        <f t="shared" si="17"/>
        <v>3250</v>
      </c>
      <c r="F125" s="268" t="str">
        <f t="shared" si="18"/>
        <v/>
      </c>
      <c r="G125" s="296">
        <f t="shared" si="14"/>
        <v>5</v>
      </c>
      <c r="H125" s="167"/>
      <c r="I125" s="136" t="str">
        <f t="shared" si="15"/>
        <v/>
      </c>
      <c r="J125" s="134">
        <f>IF(ISBLANK('Tabulation of Bids'!G79),"",'Tabulation of Bids'!G79)</f>
        <v>650</v>
      </c>
      <c r="K125" s="134" t="str">
        <f t="shared" si="16"/>
        <v/>
      </c>
    </row>
    <row r="126" spans="1:11" ht="20.25" customHeight="1" x14ac:dyDescent="0.2">
      <c r="A126" s="309">
        <f>IF(ISBLANK('Tabulation of Bids'!A80),"",'Tabulation of Bids'!A80)</f>
        <v>71</v>
      </c>
      <c r="B126" s="310" t="str">
        <f>IF(ISBLANK('Tabulation of Bids'!B80),"",'Tabulation of Bids'!B80)</f>
        <v>REMOVING  INLETS</v>
      </c>
      <c r="C126" s="307">
        <f>IF('Tabulation of Bids'!D80=0,"",'Tabulation of Bids'!D80)</f>
        <v>54</v>
      </c>
      <c r="D126" s="311" t="str">
        <f>IF(ISBLANK('Tabulation of Bids'!C80),"",'Tabulation of Bids'!C80)</f>
        <v>EACH</v>
      </c>
      <c r="E126" s="267">
        <f t="shared" si="17"/>
        <v>32400</v>
      </c>
      <c r="F126" s="268" t="str">
        <f t="shared" si="18"/>
        <v/>
      </c>
      <c r="G126" s="296">
        <f t="shared" si="14"/>
        <v>54</v>
      </c>
      <c r="H126" s="167"/>
      <c r="I126" s="136" t="str">
        <f t="shared" si="15"/>
        <v/>
      </c>
      <c r="J126" s="134">
        <f>IF(ISBLANK('Tabulation of Bids'!G80),"",'Tabulation of Bids'!G80)</f>
        <v>600</v>
      </c>
      <c r="K126" s="134" t="str">
        <f t="shared" si="16"/>
        <v/>
      </c>
    </row>
    <row r="127" spans="1:11" ht="20.25" customHeight="1" thickBot="1" x14ac:dyDescent="0.25">
      <c r="A127" s="312">
        <f>IF(ISBLANK('Tabulation of Bids'!A81),"",'Tabulation of Bids'!A81)</f>
        <v>72</v>
      </c>
      <c r="B127" s="313" t="str">
        <f>IF(ISBLANK('Tabulation of Bids'!B81),"",'Tabulation of Bids'!B81)</f>
        <v>INLET TYPE 700</v>
      </c>
      <c r="C127" s="307">
        <f>IF('Tabulation of Bids'!D81=0,"",'Tabulation of Bids'!D81)</f>
        <v>43</v>
      </c>
      <c r="D127" s="314" t="str">
        <f>IF(ISBLANK('Tabulation of Bids'!C81),"",'Tabulation of Bids'!C81)</f>
        <v>EACH</v>
      </c>
      <c r="E127" s="269">
        <f t="shared" si="17"/>
        <v>144050</v>
      </c>
      <c r="F127" s="270" t="str">
        <f t="shared" si="18"/>
        <v/>
      </c>
      <c r="G127" s="296">
        <f t="shared" si="14"/>
        <v>43</v>
      </c>
      <c r="H127" s="167"/>
      <c r="I127" s="136" t="str">
        <f t="shared" si="15"/>
        <v/>
      </c>
      <c r="J127" s="134">
        <f>IF(ISBLANK('Tabulation of Bids'!G81),"",'Tabulation of Bids'!G81)</f>
        <v>3350</v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Sub Total</v>
      </c>
      <c r="B128" s="45"/>
      <c r="C128" s="46"/>
      <c r="D128" s="36"/>
      <c r="E128" s="236">
        <f>SUM(E104:E127)+SUM(E55:E78)+SUM(E7:E30)</f>
        <v>6240284.9399999995</v>
      </c>
      <c r="F128" s="26"/>
      <c r="G128" s="36"/>
      <c r="H128" s="46"/>
      <c r="I128" s="36"/>
      <c r="J128" s="25"/>
      <c r="K128" s="25">
        <f>IF(ISNUMBER(E128),SUM(K7:K30)+SUM(K55:K78)+SUM(K104:K127),"")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 t="str">
        <f>IF(A128="Sub Total","",SUM(K128:K133))</f>
        <v/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 t="str">
        <f>IF(ISNUMBER(K135),K134-K135,K134)</f>
        <v/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 t="str">
        <f>IF(ISNUMBER(K140),K136-K140,K136)</f>
        <v/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92" t="str">
        <f>IF(A202="",IF(ISNUMBER(J184),"ENGINEER'S PAYMENT ESTIMATE","ENGINEER'S FINAL PAYMENT ESTIMATE"),A196)</f>
        <v>ENGINEER'S FINAL PAYMENT ESTIMATE</v>
      </c>
      <c r="B147" s="392"/>
      <c r="C147" s="392"/>
      <c r="D147" s="392"/>
      <c r="E147" s="392"/>
      <c r="F147" s="392"/>
      <c r="G147" s="392"/>
      <c r="H147" s="392"/>
      <c r="I147" s="392"/>
      <c r="J147" s="392"/>
      <c r="K147" s="392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N-Trak Group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Loves Park, IL Bid Bond</v>
      </c>
      <c r="C150" s="12"/>
      <c r="D150" s="12"/>
      <c r="E150" s="12"/>
      <c r="F150" s="12"/>
      <c r="G150" s="12"/>
      <c r="H150" s="14"/>
      <c r="I150" s="393"/>
      <c r="J150" s="393"/>
      <c r="K150" s="393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>
        <f>IF(ISBLANK('Tabulation of Bids'!A84),"",'Tabulation of Bids'!A84)</f>
        <v>73</v>
      </c>
      <c r="B153" s="306" t="str">
        <f>IF(ISBLANK('Tabulation of Bids'!B84),"",'Tabulation of Bids'!B84)</f>
        <v>MANHOLES, TYPE A, 4'-DIAMETER, TYPE 3 FRAME AND GRATE</v>
      </c>
      <c r="C153" s="307">
        <f>IF('Tabulation of Bids'!D84=0,"",'Tabulation of Bids'!D84)</f>
        <v>6</v>
      </c>
      <c r="D153" s="308" t="str">
        <f>IF(ISBLANK('Tabulation of Bids'!C84),"",'Tabulation of Bids'!C84)</f>
        <v>EACH</v>
      </c>
      <c r="E153" s="263">
        <f>IF(J153 = "","",J153*C153)</f>
        <v>28500</v>
      </c>
      <c r="F153" s="264" t="str">
        <f t="shared" ref="F153:F176" si="19">IF((H153&gt;C153),H153-C153,"")</f>
        <v/>
      </c>
      <c r="G153" s="296">
        <f t="shared" ref="G153:G176" si="20">IF($K$195="BLR 6303",IF(C153&gt;H153,C153-H153,""),"")</f>
        <v>6</v>
      </c>
      <c r="H153" s="167"/>
      <c r="I153" s="136" t="str">
        <f t="shared" ref="I153:I176" si="21">IF(ISBLANK(H153),"",D153)</f>
        <v/>
      </c>
      <c r="J153" s="134">
        <f>IF(ISBLANK('Tabulation of Bids'!G84),"",'Tabulation of Bids'!G84)</f>
        <v>4750</v>
      </c>
      <c r="K153" s="134" t="str">
        <f t="shared" ref="K153:K176" si="22">IF(ISBLANK(H153),"",H153*J153)</f>
        <v/>
      </c>
    </row>
    <row r="154" spans="1:11" ht="20.25" customHeight="1" x14ac:dyDescent="0.2">
      <c r="A154" s="309">
        <f>IF(ISBLANK('Tabulation of Bids'!A85),"",'Tabulation of Bids'!A85)</f>
        <v>74</v>
      </c>
      <c r="B154" s="310" t="str">
        <f>IF(ISBLANK('Tabulation of Bids'!B85),"",'Tabulation of Bids'!B85)</f>
        <v>MANHOLES, TYPE A, 6'-DIAMETER, TYPE 3 FRAME AND GRATE</v>
      </c>
      <c r="C154" s="307">
        <f>IF('Tabulation of Bids'!D85=0,"",'Tabulation of Bids'!D85)</f>
        <v>8</v>
      </c>
      <c r="D154" s="311" t="str">
        <f>IF(ISBLANK('Tabulation of Bids'!C85),"",'Tabulation of Bids'!C85)</f>
        <v>EACH</v>
      </c>
      <c r="E154" s="267">
        <f t="shared" ref="E154:E176" si="23">IF(J154 = "","",J154*C154)</f>
        <v>70400</v>
      </c>
      <c r="F154" s="268" t="str">
        <f t="shared" si="19"/>
        <v/>
      </c>
      <c r="G154" s="296">
        <f t="shared" si="20"/>
        <v>8</v>
      </c>
      <c r="H154" s="167"/>
      <c r="I154" s="136" t="str">
        <f t="shared" si="21"/>
        <v/>
      </c>
      <c r="J154" s="134">
        <f>IF(ISBLANK('Tabulation of Bids'!G85),"",'Tabulation of Bids'!G85)</f>
        <v>8800</v>
      </c>
      <c r="K154" s="134" t="str">
        <f t="shared" si="22"/>
        <v/>
      </c>
    </row>
    <row r="155" spans="1:11" ht="20.25" customHeight="1" x14ac:dyDescent="0.2">
      <c r="A155" s="309">
        <f>IF(ISBLANK('Tabulation of Bids'!A86),"",'Tabulation of Bids'!A86)</f>
        <v>75</v>
      </c>
      <c r="B155" s="310" t="str">
        <f>IF(ISBLANK('Tabulation of Bids'!B86),"",'Tabulation of Bids'!B86)</f>
        <v>MANHOLES, TYPE A, 7'-DIAMETER, TYPE 3 FRAME AND GRATE</v>
      </c>
      <c r="C155" s="307">
        <f>IF('Tabulation of Bids'!D86=0,"",'Tabulation of Bids'!D86)</f>
        <v>1</v>
      </c>
      <c r="D155" s="311" t="str">
        <f>IF(ISBLANK('Tabulation of Bids'!C86),"",'Tabulation of Bids'!C86)</f>
        <v>EACH</v>
      </c>
      <c r="E155" s="267">
        <f t="shared" si="23"/>
        <v>13500</v>
      </c>
      <c r="F155" s="268" t="str">
        <f t="shared" si="19"/>
        <v/>
      </c>
      <c r="G155" s="296">
        <f t="shared" si="20"/>
        <v>1</v>
      </c>
      <c r="H155" s="167"/>
      <c r="I155" s="136" t="str">
        <f t="shared" si="21"/>
        <v/>
      </c>
      <c r="J155" s="134">
        <f>IF(ISBLANK('Tabulation of Bids'!G86),"",'Tabulation of Bids'!G86)</f>
        <v>13500</v>
      </c>
      <c r="K155" s="134" t="str">
        <f t="shared" si="22"/>
        <v/>
      </c>
    </row>
    <row r="156" spans="1:11" ht="20.25" customHeight="1" x14ac:dyDescent="0.2">
      <c r="A156" s="309">
        <f>IF(ISBLANK('Tabulation of Bids'!A87),"",'Tabulation of Bids'!A87)</f>
        <v>76</v>
      </c>
      <c r="B156" s="310" t="str">
        <f>IF(ISBLANK('Tabulation of Bids'!B87),"",'Tabulation of Bids'!B87)</f>
        <v>MANHOLES, TYPE A, 8'-DIAMETER, TYPE 3 FRAME AND GRATE</v>
      </c>
      <c r="C156" s="307">
        <f>IF('Tabulation of Bids'!D87=0,"",'Tabulation of Bids'!D87)</f>
        <v>3</v>
      </c>
      <c r="D156" s="311" t="str">
        <f>IF(ISBLANK('Tabulation of Bids'!C87),"",'Tabulation of Bids'!C87)</f>
        <v>EACH</v>
      </c>
      <c r="E156" s="267">
        <f t="shared" si="23"/>
        <v>54000</v>
      </c>
      <c r="F156" s="268" t="str">
        <f t="shared" si="19"/>
        <v/>
      </c>
      <c r="G156" s="296">
        <f t="shared" si="20"/>
        <v>3</v>
      </c>
      <c r="H156" s="167"/>
      <c r="I156" s="136" t="str">
        <f t="shared" si="21"/>
        <v/>
      </c>
      <c r="J156" s="134">
        <f>IF(ISBLANK('Tabulation of Bids'!G87),"",'Tabulation of Bids'!G87)</f>
        <v>18000</v>
      </c>
      <c r="K156" s="134" t="str">
        <f t="shared" si="22"/>
        <v/>
      </c>
    </row>
    <row r="157" spans="1:11" ht="20.25" customHeight="1" x14ac:dyDescent="0.2">
      <c r="A157" s="309">
        <f>IF(ISBLANK('Tabulation of Bids'!A88),"",'Tabulation of Bids'!A88)</f>
        <v>77</v>
      </c>
      <c r="B157" s="310" t="str">
        <f>IF(ISBLANK('Tabulation of Bids'!B88),"",'Tabulation of Bids'!B88)</f>
        <v>PORTLAND CEMENT CONCRETE BASE COURSE  12 3/4"</v>
      </c>
      <c r="C157" s="307">
        <f>IF('Tabulation of Bids'!D88=0,"",'Tabulation of Bids'!D88)</f>
        <v>366</v>
      </c>
      <c r="D157" s="311" t="str">
        <f>IF(ISBLANK('Tabulation of Bids'!C88),"",'Tabulation of Bids'!C88)</f>
        <v>SQ YD</v>
      </c>
      <c r="E157" s="267">
        <f t="shared" si="23"/>
        <v>50508</v>
      </c>
      <c r="F157" s="268" t="str">
        <f t="shared" si="19"/>
        <v/>
      </c>
      <c r="G157" s="296">
        <f t="shared" si="20"/>
        <v>366</v>
      </c>
      <c r="H157" s="167"/>
      <c r="I157" s="136" t="str">
        <f t="shared" si="21"/>
        <v/>
      </c>
      <c r="J157" s="134">
        <f>IF(ISBLANK('Tabulation of Bids'!G88),"",'Tabulation of Bids'!G88)</f>
        <v>138</v>
      </c>
      <c r="K157" s="134" t="str">
        <f t="shared" si="22"/>
        <v/>
      </c>
    </row>
    <row r="158" spans="1:11" ht="20.25" customHeight="1" x14ac:dyDescent="0.2">
      <c r="A158" s="309">
        <f>IF(ISBLANK('Tabulation of Bids'!A89),"",'Tabulation of Bids'!A89)</f>
        <v>78</v>
      </c>
      <c r="B158" s="310" t="str">
        <f>IF(ISBLANK('Tabulation of Bids'!B89),"",'Tabulation of Bids'!B89)</f>
        <v>PORTLAND CEMENT CONCRETE PAVEMENT  10"</v>
      </c>
      <c r="C158" s="307">
        <f>IF('Tabulation of Bids'!D89=0,"",'Tabulation of Bids'!D89)</f>
        <v>274</v>
      </c>
      <c r="D158" s="311" t="str">
        <f>IF(ISBLANK('Tabulation of Bids'!C89),"",'Tabulation of Bids'!C89)</f>
        <v>SQ YD</v>
      </c>
      <c r="E158" s="267">
        <f t="shared" si="23"/>
        <v>34250</v>
      </c>
      <c r="F158" s="268" t="str">
        <f t="shared" si="19"/>
        <v/>
      </c>
      <c r="G158" s="296">
        <f t="shared" si="20"/>
        <v>274</v>
      </c>
      <c r="H158" s="167"/>
      <c r="I158" s="136" t="str">
        <f t="shared" si="21"/>
        <v/>
      </c>
      <c r="J158" s="134">
        <f>IF(ISBLANK('Tabulation of Bids'!G89),"",'Tabulation of Bids'!G89)</f>
        <v>125</v>
      </c>
      <c r="K158" s="134" t="str">
        <f t="shared" si="22"/>
        <v/>
      </c>
    </row>
    <row r="159" spans="1:11" ht="20.25" customHeight="1" x14ac:dyDescent="0.2">
      <c r="A159" s="309">
        <f>IF(ISBLANK('Tabulation of Bids'!A90),"",'Tabulation of Bids'!A90)</f>
        <v>79</v>
      </c>
      <c r="B159" s="310" t="str">
        <f>IF(ISBLANK('Tabulation of Bids'!B90),"",'Tabulation of Bids'!B90)</f>
        <v>STORM SEWER (WATER MAIN REQUIREMENTS)  12 INCH</v>
      </c>
      <c r="C159" s="307">
        <f>IF('Tabulation of Bids'!D90=0,"",'Tabulation of Bids'!D90)</f>
        <v>30</v>
      </c>
      <c r="D159" s="311" t="str">
        <f>IF(ISBLANK('Tabulation of Bids'!C90),"",'Tabulation of Bids'!C90)</f>
        <v>FOOT</v>
      </c>
      <c r="E159" s="267">
        <f t="shared" si="23"/>
        <v>3840</v>
      </c>
      <c r="F159" s="268" t="str">
        <f t="shared" si="19"/>
        <v/>
      </c>
      <c r="G159" s="296">
        <f t="shared" si="20"/>
        <v>30</v>
      </c>
      <c r="H159" s="167"/>
      <c r="I159" s="136" t="str">
        <f t="shared" si="21"/>
        <v/>
      </c>
      <c r="J159" s="134">
        <f>IF(ISBLANK('Tabulation of Bids'!G90),"",'Tabulation of Bids'!G90)</f>
        <v>128</v>
      </c>
      <c r="K159" s="134" t="str">
        <f t="shared" si="22"/>
        <v/>
      </c>
    </row>
    <row r="160" spans="1:11" ht="20.25" customHeight="1" x14ac:dyDescent="0.2">
      <c r="A160" s="309">
        <f>IF(ISBLANK('Tabulation of Bids'!A91),"",'Tabulation of Bids'!A91)</f>
        <v>80</v>
      </c>
      <c r="B160" s="310" t="str">
        <f>IF(ISBLANK('Tabulation of Bids'!B91),"",'Tabulation of Bids'!B91)</f>
        <v>DRAINAGE STRUCTURE RECONSTRUCTION (SPECIAL)</v>
      </c>
      <c r="C160" s="307">
        <f>IF('Tabulation of Bids'!D91=0,"",'Tabulation of Bids'!D91)</f>
        <v>10</v>
      </c>
      <c r="D160" s="311" t="str">
        <f>IF(ISBLANK('Tabulation of Bids'!C91),"",'Tabulation of Bids'!C91)</f>
        <v>EACH</v>
      </c>
      <c r="E160" s="267">
        <f t="shared" si="23"/>
        <v>15000</v>
      </c>
      <c r="F160" s="268" t="str">
        <f t="shared" si="19"/>
        <v/>
      </c>
      <c r="G160" s="296">
        <f t="shared" si="20"/>
        <v>10</v>
      </c>
      <c r="H160" s="167"/>
      <c r="I160" s="136" t="str">
        <f t="shared" si="21"/>
        <v/>
      </c>
      <c r="J160" s="134">
        <f>IF(ISBLANK('Tabulation of Bids'!G91),"",'Tabulation of Bids'!G91)</f>
        <v>1500</v>
      </c>
      <c r="K160" s="134" t="str">
        <f t="shared" si="22"/>
        <v/>
      </c>
    </row>
    <row r="161" spans="1:11" ht="20.25" customHeight="1" x14ac:dyDescent="0.2">
      <c r="A161" s="309">
        <f>IF(ISBLANK('Tabulation of Bids'!A92),"",'Tabulation of Bids'!A92)</f>
        <v>81</v>
      </c>
      <c r="B161" s="310" t="str">
        <f>IF(ISBLANK('Tabulation of Bids'!B92),"",'Tabulation of Bids'!B92)</f>
        <v>UNDERGROUND CONDUIT, COILABLE NONMETALLIC CONDUIT, 2"</v>
      </c>
      <c r="C161" s="307">
        <f>IF('Tabulation of Bids'!D92=0,"",'Tabulation of Bids'!D92)</f>
        <v>235</v>
      </c>
      <c r="D161" s="311" t="str">
        <f>IF(ISBLANK('Tabulation of Bids'!C92),"",'Tabulation of Bids'!C92)</f>
        <v>FOOT</v>
      </c>
      <c r="E161" s="267">
        <f t="shared" si="23"/>
        <v>7033.55</v>
      </c>
      <c r="F161" s="268" t="str">
        <f t="shared" si="19"/>
        <v/>
      </c>
      <c r="G161" s="296">
        <f t="shared" si="20"/>
        <v>235</v>
      </c>
      <c r="H161" s="167"/>
      <c r="I161" s="136" t="str">
        <f t="shared" si="21"/>
        <v/>
      </c>
      <c r="J161" s="134">
        <f>IF(ISBLANK('Tabulation of Bids'!G92),"",'Tabulation of Bids'!G92)</f>
        <v>29.93</v>
      </c>
      <c r="K161" s="134" t="str">
        <f t="shared" si="22"/>
        <v/>
      </c>
    </row>
    <row r="162" spans="1:11" ht="20.25" customHeight="1" x14ac:dyDescent="0.2">
      <c r="A162" s="309">
        <f>IF(ISBLANK('Tabulation of Bids'!A93),"",'Tabulation of Bids'!A93)</f>
        <v>82</v>
      </c>
      <c r="B162" s="310" t="str">
        <f>IF(ISBLANK('Tabulation of Bids'!B93),"",'Tabulation of Bids'!B93)</f>
        <v>UNDERGROUND CONDUIT, COILABLE NONMETALLIC CONDUIT, 2.5"</v>
      </c>
      <c r="C162" s="307">
        <f>IF('Tabulation of Bids'!D93=0,"",'Tabulation of Bids'!D93)</f>
        <v>230</v>
      </c>
      <c r="D162" s="311" t="str">
        <f>IF(ISBLANK('Tabulation of Bids'!C93),"",'Tabulation of Bids'!C93)</f>
        <v>FOOT</v>
      </c>
      <c r="E162" s="267">
        <f t="shared" si="23"/>
        <v>8838.9</v>
      </c>
      <c r="F162" s="268" t="str">
        <f t="shared" si="19"/>
        <v/>
      </c>
      <c r="G162" s="296">
        <f t="shared" si="20"/>
        <v>230</v>
      </c>
      <c r="H162" s="167"/>
      <c r="I162" s="136" t="str">
        <f t="shared" si="21"/>
        <v/>
      </c>
      <c r="J162" s="134">
        <f>IF(ISBLANK('Tabulation of Bids'!G93),"",'Tabulation of Bids'!G93)</f>
        <v>38.43</v>
      </c>
      <c r="K162" s="134" t="str">
        <f t="shared" si="22"/>
        <v/>
      </c>
    </row>
    <row r="163" spans="1:11" ht="20.25" customHeight="1" x14ac:dyDescent="0.2">
      <c r="A163" s="309">
        <f>IF(ISBLANK('Tabulation of Bids'!A94),"",'Tabulation of Bids'!A94)</f>
        <v>83</v>
      </c>
      <c r="B163" s="310" t="str">
        <f>IF(ISBLANK('Tabulation of Bids'!B94),"",'Tabulation of Bids'!B94)</f>
        <v>UNDERGROUND CONDUIT, COILABLE NONMETALLIC CONDUIT, 3"</v>
      </c>
      <c r="C163" s="307">
        <f>IF('Tabulation of Bids'!D94=0,"",'Tabulation of Bids'!D94)</f>
        <v>160</v>
      </c>
      <c r="D163" s="311" t="str">
        <f>IF(ISBLANK('Tabulation of Bids'!C94),"",'Tabulation of Bids'!C94)</f>
        <v>FOOT</v>
      </c>
      <c r="E163" s="267">
        <f t="shared" si="23"/>
        <v>6771.2</v>
      </c>
      <c r="F163" s="268" t="str">
        <f t="shared" si="19"/>
        <v/>
      </c>
      <c r="G163" s="296">
        <f t="shared" si="20"/>
        <v>160</v>
      </c>
      <c r="H163" s="167"/>
      <c r="I163" s="136" t="str">
        <f t="shared" si="21"/>
        <v/>
      </c>
      <c r="J163" s="134">
        <f>IF(ISBLANK('Tabulation of Bids'!G94),"",'Tabulation of Bids'!G94)</f>
        <v>42.32</v>
      </c>
      <c r="K163" s="134" t="str">
        <f t="shared" si="22"/>
        <v/>
      </c>
    </row>
    <row r="164" spans="1:11" ht="20.25" customHeight="1" x14ac:dyDescent="0.2">
      <c r="A164" s="309">
        <f>IF(ISBLANK('Tabulation of Bids'!A95),"",'Tabulation of Bids'!A95)</f>
        <v>84</v>
      </c>
      <c r="B164" s="310" t="str">
        <f>IF(ISBLANK('Tabulation of Bids'!B95),"",'Tabulation of Bids'!B95)</f>
        <v>UNDERGROUND CONDUIT, COILABLE NONMETALLIC CONDUIT, 3.5"</v>
      </c>
      <c r="C164" s="307">
        <f>IF('Tabulation of Bids'!D95=0,"",'Tabulation of Bids'!D95)</f>
        <v>35</v>
      </c>
      <c r="D164" s="311" t="str">
        <f>IF(ISBLANK('Tabulation of Bids'!C95),"",'Tabulation of Bids'!C95)</f>
        <v>FOOT</v>
      </c>
      <c r="E164" s="267">
        <f t="shared" si="23"/>
        <v>1745.8000000000002</v>
      </c>
      <c r="F164" s="268" t="str">
        <f t="shared" si="19"/>
        <v/>
      </c>
      <c r="G164" s="296">
        <f t="shared" si="20"/>
        <v>35</v>
      </c>
      <c r="H164" s="167"/>
      <c r="I164" s="136" t="str">
        <f t="shared" si="21"/>
        <v/>
      </c>
      <c r="J164" s="134">
        <f>IF(ISBLANK('Tabulation of Bids'!G95),"",'Tabulation of Bids'!G95)</f>
        <v>49.88</v>
      </c>
      <c r="K164" s="134" t="str">
        <f t="shared" si="22"/>
        <v/>
      </c>
    </row>
    <row r="165" spans="1:11" ht="20.25" customHeight="1" x14ac:dyDescent="0.2">
      <c r="A165" s="309">
        <f>IF(ISBLANK('Tabulation of Bids'!A96),"",'Tabulation of Bids'!A96)</f>
        <v>85</v>
      </c>
      <c r="B165" s="310" t="str">
        <f>IF(ISBLANK('Tabulation of Bids'!B96),"",'Tabulation of Bids'!B96)</f>
        <v>UNDERGROUND CONDUIT, COILABLE NONMETALLIC CONDUIT, 4"</v>
      </c>
      <c r="C165" s="307">
        <f>IF('Tabulation of Bids'!D96=0,"",'Tabulation of Bids'!D96)</f>
        <v>320</v>
      </c>
      <c r="D165" s="311" t="str">
        <f>IF(ISBLANK('Tabulation of Bids'!C96),"",'Tabulation of Bids'!C96)</f>
        <v>FOOT</v>
      </c>
      <c r="E165" s="267">
        <f t="shared" si="23"/>
        <v>17404.8</v>
      </c>
      <c r="F165" s="268" t="str">
        <f t="shared" si="19"/>
        <v/>
      </c>
      <c r="G165" s="296">
        <f t="shared" si="20"/>
        <v>320</v>
      </c>
      <c r="H165" s="167"/>
      <c r="I165" s="136" t="str">
        <f t="shared" si="21"/>
        <v/>
      </c>
      <c r="J165" s="134">
        <f>IF(ISBLANK('Tabulation of Bids'!G96),"",'Tabulation of Bids'!G96)</f>
        <v>54.39</v>
      </c>
      <c r="K165" s="134" t="str">
        <f t="shared" si="22"/>
        <v/>
      </c>
    </row>
    <row r="166" spans="1:11" ht="20.25" customHeight="1" x14ac:dyDescent="0.2">
      <c r="A166" s="309">
        <f>IF(ISBLANK('Tabulation of Bids'!A97),"",'Tabulation of Bids'!A97)</f>
        <v>86</v>
      </c>
      <c r="B166" s="310" t="str">
        <f>IF(ISBLANK('Tabulation of Bids'!B97),"",'Tabulation of Bids'!B97)</f>
        <v>UNDERGROUND CONDUIT, COILABLE NONMETALLIC CONDUIT, 5"</v>
      </c>
      <c r="C166" s="307">
        <f>IF('Tabulation of Bids'!D97=0,"",'Tabulation of Bids'!D97)</f>
        <v>185</v>
      </c>
      <c r="D166" s="311" t="str">
        <f>IF(ISBLANK('Tabulation of Bids'!C97),"",'Tabulation of Bids'!C97)</f>
        <v>FOOT</v>
      </c>
      <c r="E166" s="267">
        <f t="shared" si="23"/>
        <v>11714.2</v>
      </c>
      <c r="F166" s="268" t="str">
        <f t="shared" si="19"/>
        <v/>
      </c>
      <c r="G166" s="296">
        <f t="shared" si="20"/>
        <v>185</v>
      </c>
      <c r="H166" s="167"/>
      <c r="I166" s="136" t="str">
        <f t="shared" si="21"/>
        <v/>
      </c>
      <c r="J166" s="134">
        <f>IF(ISBLANK('Tabulation of Bids'!G97),"",'Tabulation of Bids'!G97)</f>
        <v>63.32</v>
      </c>
      <c r="K166" s="134" t="str">
        <f t="shared" si="22"/>
        <v/>
      </c>
    </row>
    <row r="167" spans="1:11" ht="20.25" customHeight="1" x14ac:dyDescent="0.2">
      <c r="A167" s="309">
        <f>IF(ISBLANK('Tabulation of Bids'!A98),"",'Tabulation of Bids'!A98)</f>
        <v>87</v>
      </c>
      <c r="B167" s="310" t="str">
        <f>IF(ISBLANK('Tabulation of Bids'!B98),"",'Tabulation of Bids'!B98)</f>
        <v xml:space="preserve">HANDHOLE </v>
      </c>
      <c r="C167" s="307">
        <f>IF('Tabulation of Bids'!D98=0,"",'Tabulation of Bids'!D98)</f>
        <v>18</v>
      </c>
      <c r="D167" s="311" t="str">
        <f>IF(ISBLANK('Tabulation of Bids'!C98),"",'Tabulation of Bids'!C98)</f>
        <v>EACH</v>
      </c>
      <c r="E167" s="267">
        <f t="shared" si="23"/>
        <v>38745</v>
      </c>
      <c r="F167" s="268" t="str">
        <f t="shared" si="19"/>
        <v/>
      </c>
      <c r="G167" s="296">
        <f t="shared" si="20"/>
        <v>18</v>
      </c>
      <c r="H167" s="167"/>
      <c r="I167" s="136" t="str">
        <f t="shared" si="21"/>
        <v/>
      </c>
      <c r="J167" s="134">
        <f>IF(ISBLANK('Tabulation of Bids'!G98),"",'Tabulation of Bids'!G98)</f>
        <v>2152.5</v>
      </c>
      <c r="K167" s="134" t="str">
        <f t="shared" si="22"/>
        <v/>
      </c>
    </row>
    <row r="168" spans="1:11" ht="20.25" customHeight="1" x14ac:dyDescent="0.2">
      <c r="A168" s="309">
        <f>IF(ISBLANK('Tabulation of Bids'!A99),"",'Tabulation of Bids'!A99)</f>
        <v>88</v>
      </c>
      <c r="B168" s="310" t="str">
        <f>IF(ISBLANK('Tabulation of Bids'!B99),"",'Tabulation of Bids'!B99)</f>
        <v>DOUBLE HANDHOLE</v>
      </c>
      <c r="C168" s="307">
        <f>IF('Tabulation of Bids'!D99=0,"",'Tabulation of Bids'!D99)</f>
        <v>2</v>
      </c>
      <c r="D168" s="311" t="str">
        <f>IF(ISBLANK('Tabulation of Bids'!C99),"",'Tabulation of Bids'!C99)</f>
        <v>EACH</v>
      </c>
      <c r="E168" s="267">
        <f t="shared" si="23"/>
        <v>8731.7999999999993</v>
      </c>
      <c r="F168" s="268" t="str">
        <f t="shared" si="19"/>
        <v/>
      </c>
      <c r="G168" s="296">
        <f t="shared" si="20"/>
        <v>2</v>
      </c>
      <c r="H168" s="167"/>
      <c r="I168" s="136" t="str">
        <f t="shared" si="21"/>
        <v/>
      </c>
      <c r="J168" s="134">
        <f>IF(ISBLANK('Tabulation of Bids'!G99),"",'Tabulation of Bids'!G99)</f>
        <v>4365.8999999999996</v>
      </c>
      <c r="K168" s="134" t="str">
        <f t="shared" si="22"/>
        <v/>
      </c>
    </row>
    <row r="169" spans="1:11" ht="20.25" customHeight="1" x14ac:dyDescent="0.2">
      <c r="A169" s="309">
        <f>IF(ISBLANK('Tabulation of Bids'!A100),"",'Tabulation of Bids'!A100)</f>
        <v>89</v>
      </c>
      <c r="B169" s="310" t="str">
        <f>IF(ISBLANK('Tabulation of Bids'!B100),"",'Tabulation of Bids'!B100)</f>
        <v>ELECTRIC CABLE IN CONDUIT, 600V (XLP-TYPE USE) 3-1/C NO. 10</v>
      </c>
      <c r="C169" s="307">
        <f>IF('Tabulation of Bids'!D100=0,"",'Tabulation of Bids'!D100)</f>
        <v>1090</v>
      </c>
      <c r="D169" s="311" t="str">
        <f>IF(ISBLANK('Tabulation of Bids'!C100),"",'Tabulation of Bids'!C100)</f>
        <v>FOOT</v>
      </c>
      <c r="E169" s="267">
        <f t="shared" si="23"/>
        <v>2866.7</v>
      </c>
      <c r="F169" s="268" t="str">
        <f t="shared" si="19"/>
        <v/>
      </c>
      <c r="G169" s="296">
        <f t="shared" si="20"/>
        <v>1090</v>
      </c>
      <c r="H169" s="167"/>
      <c r="I169" s="136" t="str">
        <f t="shared" si="21"/>
        <v/>
      </c>
      <c r="J169" s="134">
        <f>IF(ISBLANK('Tabulation of Bids'!G100),"",'Tabulation of Bids'!G100)</f>
        <v>2.63</v>
      </c>
      <c r="K169" s="134" t="str">
        <f t="shared" si="22"/>
        <v/>
      </c>
    </row>
    <row r="170" spans="1:11" ht="20.25" customHeight="1" x14ac:dyDescent="0.2">
      <c r="A170" s="309">
        <f>IF(ISBLANK('Tabulation of Bids'!A101),"",'Tabulation of Bids'!A101)</f>
        <v>90</v>
      </c>
      <c r="B170" s="310" t="str">
        <f>IF(ISBLANK('Tabulation of Bids'!B101),"",'Tabulation of Bids'!B101)</f>
        <v>FULL-ACTUATED CONTROLLER, STANDARD SEQUENCE IV, 8 PHASES, IN TYPE IV CABINET</v>
      </c>
      <c r="C170" s="307">
        <f>IF('Tabulation of Bids'!D101=0,"",'Tabulation of Bids'!D101)</f>
        <v>1</v>
      </c>
      <c r="D170" s="311" t="str">
        <f>IF(ISBLANK('Tabulation of Bids'!C101),"",'Tabulation of Bids'!C101)</f>
        <v>EACH</v>
      </c>
      <c r="E170" s="267">
        <f t="shared" si="23"/>
        <v>26812.799999999999</v>
      </c>
      <c r="F170" s="268" t="str">
        <f t="shared" si="19"/>
        <v/>
      </c>
      <c r="G170" s="296">
        <f t="shared" si="20"/>
        <v>1</v>
      </c>
      <c r="H170" s="167"/>
      <c r="I170" s="136" t="str">
        <f t="shared" si="21"/>
        <v/>
      </c>
      <c r="J170" s="134">
        <f>IF(ISBLANK('Tabulation of Bids'!G101),"",'Tabulation of Bids'!G101)</f>
        <v>26812.799999999999</v>
      </c>
      <c r="K170" s="134" t="str">
        <f t="shared" si="22"/>
        <v/>
      </c>
    </row>
    <row r="171" spans="1:11" ht="20.25" customHeight="1" x14ac:dyDescent="0.2">
      <c r="A171" s="309">
        <f>IF(ISBLANK('Tabulation of Bids'!A102),"",'Tabulation of Bids'!A102)</f>
        <v>91</v>
      </c>
      <c r="B171" s="310" t="str">
        <f>IF(ISBLANK('Tabulation of Bids'!B102),"",'Tabulation of Bids'!B102)</f>
        <v>ELECTRIC CABLE IN CONDUIT, SIGNAL NO. 14  2C</v>
      </c>
      <c r="C171" s="307">
        <f>IF('Tabulation of Bids'!D102=0,"",'Tabulation of Bids'!D102)</f>
        <v>2445</v>
      </c>
      <c r="D171" s="311" t="str">
        <f>IF(ISBLANK('Tabulation of Bids'!C102),"",'Tabulation of Bids'!C102)</f>
        <v>FOOT</v>
      </c>
      <c r="E171" s="267">
        <f t="shared" si="23"/>
        <v>5403.45</v>
      </c>
      <c r="F171" s="268" t="str">
        <f t="shared" si="19"/>
        <v/>
      </c>
      <c r="G171" s="296">
        <f t="shared" si="20"/>
        <v>2445</v>
      </c>
      <c r="H171" s="167"/>
      <c r="I171" s="136" t="str">
        <f t="shared" si="21"/>
        <v/>
      </c>
      <c r="J171" s="134">
        <f>IF(ISBLANK('Tabulation of Bids'!G102),"",'Tabulation of Bids'!G102)</f>
        <v>2.21</v>
      </c>
      <c r="K171" s="134" t="str">
        <f t="shared" si="22"/>
        <v/>
      </c>
    </row>
    <row r="172" spans="1:11" ht="20.25" customHeight="1" x14ac:dyDescent="0.2">
      <c r="A172" s="309">
        <f>IF(ISBLANK('Tabulation of Bids'!A103),"",'Tabulation of Bids'!A103)</f>
        <v>92</v>
      </c>
      <c r="B172" s="310" t="str">
        <f>IF(ISBLANK('Tabulation of Bids'!B103),"",'Tabulation of Bids'!B103)</f>
        <v>ELECTRIC CABLE IN CONDUIT, SIGNAL NO. 14  3C</v>
      </c>
      <c r="C172" s="307">
        <f>IF('Tabulation of Bids'!D103=0,"",'Tabulation of Bids'!D103)</f>
        <v>3070</v>
      </c>
      <c r="D172" s="311" t="str">
        <f>IF(ISBLANK('Tabulation of Bids'!C103),"",'Tabulation of Bids'!C103)</f>
        <v>FOOT</v>
      </c>
      <c r="E172" s="267">
        <f t="shared" si="23"/>
        <v>7736.4</v>
      </c>
      <c r="F172" s="268" t="str">
        <f t="shared" si="19"/>
        <v/>
      </c>
      <c r="G172" s="296">
        <f t="shared" si="20"/>
        <v>3070</v>
      </c>
      <c r="H172" s="167"/>
      <c r="I172" s="136" t="str">
        <f t="shared" si="21"/>
        <v/>
      </c>
      <c r="J172" s="134">
        <f>IF(ISBLANK('Tabulation of Bids'!G103),"",'Tabulation of Bids'!G103)</f>
        <v>2.52</v>
      </c>
      <c r="K172" s="134" t="str">
        <f t="shared" si="22"/>
        <v/>
      </c>
    </row>
    <row r="173" spans="1:11" ht="20.25" customHeight="1" x14ac:dyDescent="0.2">
      <c r="A173" s="309">
        <f>IF(ISBLANK('Tabulation of Bids'!A104),"",'Tabulation of Bids'!A104)</f>
        <v>93</v>
      </c>
      <c r="B173" s="310" t="str">
        <f>IF(ISBLANK('Tabulation of Bids'!B104),"",'Tabulation of Bids'!B104)</f>
        <v>ELECTRIC CABLE IN CONDUIT, SIGNAL NO. 14  5C</v>
      </c>
      <c r="C173" s="307">
        <f>IF('Tabulation of Bids'!D104=0,"",'Tabulation of Bids'!D104)</f>
        <v>2595</v>
      </c>
      <c r="D173" s="311" t="str">
        <f>IF(ISBLANK('Tabulation of Bids'!C104),"",'Tabulation of Bids'!C104)</f>
        <v>FOOT</v>
      </c>
      <c r="E173" s="267">
        <f t="shared" si="23"/>
        <v>8459.6999999999989</v>
      </c>
      <c r="F173" s="268" t="str">
        <f t="shared" si="19"/>
        <v/>
      </c>
      <c r="G173" s="296">
        <f t="shared" si="20"/>
        <v>2595</v>
      </c>
      <c r="H173" s="167"/>
      <c r="I173" s="136" t="str">
        <f t="shared" si="21"/>
        <v/>
      </c>
      <c r="J173" s="134">
        <f>IF(ISBLANK('Tabulation of Bids'!G104),"",'Tabulation of Bids'!G104)</f>
        <v>3.26</v>
      </c>
      <c r="K173" s="134" t="str">
        <f t="shared" si="22"/>
        <v/>
      </c>
    </row>
    <row r="174" spans="1:11" ht="20.25" customHeight="1" x14ac:dyDescent="0.2">
      <c r="A174" s="309">
        <f>IF(ISBLANK('Tabulation of Bids'!A105),"",'Tabulation of Bids'!A105)</f>
        <v>94</v>
      </c>
      <c r="B174" s="310" t="str">
        <f>IF(ISBLANK('Tabulation of Bids'!B105),"",'Tabulation of Bids'!B105)</f>
        <v>ELECTRIC CABLE IN CONDUIT, SIGNAL NO. 14  7C</v>
      </c>
      <c r="C174" s="307">
        <f>IF('Tabulation of Bids'!D105=0,"",'Tabulation of Bids'!D105)</f>
        <v>2845</v>
      </c>
      <c r="D174" s="311" t="str">
        <f>IF(ISBLANK('Tabulation of Bids'!C105),"",'Tabulation of Bids'!C105)</f>
        <v>FOOT</v>
      </c>
      <c r="E174" s="267">
        <f t="shared" si="23"/>
        <v>11949</v>
      </c>
      <c r="F174" s="268" t="str">
        <f t="shared" si="19"/>
        <v/>
      </c>
      <c r="G174" s="296">
        <f t="shared" si="20"/>
        <v>2845</v>
      </c>
      <c r="H174" s="167"/>
      <c r="I174" s="136" t="str">
        <f t="shared" si="21"/>
        <v/>
      </c>
      <c r="J174" s="134">
        <f>IF(ISBLANK('Tabulation of Bids'!G105),"",'Tabulation of Bids'!G105)</f>
        <v>4.2</v>
      </c>
      <c r="K174" s="134" t="str">
        <f t="shared" si="22"/>
        <v/>
      </c>
    </row>
    <row r="175" spans="1:11" ht="20.25" customHeight="1" x14ac:dyDescent="0.2">
      <c r="A175" s="309">
        <f>IF(ISBLANK('Tabulation of Bids'!A106),"",'Tabulation of Bids'!A106)</f>
        <v>95</v>
      </c>
      <c r="B175" s="310" t="str">
        <f>IF(ISBLANK('Tabulation of Bids'!B106),"",'Tabulation of Bids'!B106)</f>
        <v>ELECTRIC CABLE IN CONDUIT, EQUIPMENT GROUNDING CONDUCTOR, NO. 6  1C</v>
      </c>
      <c r="C175" s="307">
        <f>IF('Tabulation of Bids'!D106=0,"",'Tabulation of Bids'!D106)</f>
        <v>1560</v>
      </c>
      <c r="D175" s="311" t="str">
        <f>IF(ISBLANK('Tabulation of Bids'!C106),"",'Tabulation of Bids'!C106)</f>
        <v>FOOT</v>
      </c>
      <c r="E175" s="267">
        <f t="shared" si="23"/>
        <v>4102.8</v>
      </c>
      <c r="F175" s="268" t="str">
        <f t="shared" si="19"/>
        <v/>
      </c>
      <c r="G175" s="296">
        <f t="shared" si="20"/>
        <v>1560</v>
      </c>
      <c r="H175" s="167"/>
      <c r="I175" s="136" t="str">
        <f t="shared" si="21"/>
        <v/>
      </c>
      <c r="J175" s="134">
        <f>IF(ISBLANK('Tabulation of Bids'!G106),"",'Tabulation of Bids'!G106)</f>
        <v>2.63</v>
      </c>
      <c r="K175" s="134" t="str">
        <f t="shared" si="22"/>
        <v/>
      </c>
    </row>
    <row r="176" spans="1:11" ht="20.25" customHeight="1" thickBot="1" x14ac:dyDescent="0.25">
      <c r="A176" s="312">
        <f>IF(ISBLANK('Tabulation of Bids'!A107),"",'Tabulation of Bids'!A107)</f>
        <v>96</v>
      </c>
      <c r="B176" s="313" t="str">
        <f>IF(ISBLANK('Tabulation of Bids'!B107),"",'Tabulation of Bids'!B107)</f>
        <v>TRAFFIC SIGNAL POST, 10 FT.</v>
      </c>
      <c r="C176" s="307">
        <f>IF('Tabulation of Bids'!D107=0,"",'Tabulation of Bids'!D107)</f>
        <v>8</v>
      </c>
      <c r="D176" s="314" t="str">
        <f>IF(ISBLANK('Tabulation of Bids'!C107),"",'Tabulation of Bids'!C107)</f>
        <v>EACH</v>
      </c>
      <c r="E176" s="269">
        <f t="shared" si="23"/>
        <v>12331.2</v>
      </c>
      <c r="F176" s="270" t="str">
        <f t="shared" si="19"/>
        <v/>
      </c>
      <c r="G176" s="296">
        <f t="shared" si="20"/>
        <v>8</v>
      </c>
      <c r="H176" s="167"/>
      <c r="I176" s="136" t="str">
        <f t="shared" si="21"/>
        <v/>
      </c>
      <c r="J176" s="134">
        <f>IF(ISBLANK('Tabulation of Bids'!G107),"",'Tabulation of Bids'!G107)</f>
        <v>1541.4</v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Sub Total</v>
      </c>
      <c r="B177" s="45"/>
      <c r="C177" s="46"/>
      <c r="D177" s="36"/>
      <c r="E177" s="236">
        <f>SUM(E153:E176)+SUM(E104:E127)+SUM(E55:E78)+SUM(E7:E30)</f>
        <v>6690930.2399999993</v>
      </c>
      <c r="F177" s="26"/>
      <c r="G177" s="36"/>
      <c r="H177" s="46"/>
      <c r="I177" s="36"/>
      <c r="J177" s="25"/>
      <c r="K177" s="25">
        <f>IF(ISNUMBER(E177),SUM(K7:K30)+SUM(K55:K78)+SUM(K104:K127)+SUM(K153:K176),"")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 t="str">
        <f>IF(A177="Sub Total","",SUM(K177:K182))</f>
        <v/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 t="str">
        <f>IF(ISNUMBER(K184),K183-K184,K183)</f>
        <v/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 t="str">
        <f>IF(ISNUMBER(K189),K185-K189,K185)</f>
        <v/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92" t="str">
        <f>IF(A251="",IF(ISNUMBER(J233),"ENGINEER'S PAYMENT ESTIMATE","ENGINEER'S FINAL PAYMENT ESTIMATE"),A245)</f>
        <v>ENGINEER'S FINAL PAYMENT ESTIMATE</v>
      </c>
      <c r="B196" s="392"/>
      <c r="C196" s="392"/>
      <c r="D196" s="392"/>
      <c r="E196" s="392"/>
      <c r="F196" s="392"/>
      <c r="G196" s="392"/>
      <c r="H196" s="392"/>
      <c r="I196" s="392"/>
      <c r="J196" s="392"/>
      <c r="K196" s="392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N-Trak Group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Loves Park, IL Bid Bond</v>
      </c>
      <c r="C199" s="12"/>
      <c r="D199" s="12"/>
      <c r="E199" s="12"/>
      <c r="F199" s="12"/>
      <c r="G199" s="12"/>
      <c r="H199" s="14"/>
      <c r="I199" s="393"/>
      <c r="J199" s="393"/>
      <c r="K199" s="393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>
        <f>IF(ISBLANK('Tabulation of Bids'!A110),"",'Tabulation of Bids'!A110)</f>
        <v>97</v>
      </c>
      <c r="B202" s="306" t="str">
        <f>IF(ISBLANK('Tabulation of Bids'!B110),"",'Tabulation of Bids'!B110)</f>
        <v>TRAFFIC SIGNAL POST, 16 FT.</v>
      </c>
      <c r="C202" s="307">
        <f>IF('Tabulation of Bids'!D110=0,"",'Tabulation of Bids'!D110)</f>
        <v>15</v>
      </c>
      <c r="D202" s="308" t="str">
        <f>IF(ISBLANK('Tabulation of Bids'!C110),"",'Tabulation of Bids'!C110)</f>
        <v>EACH</v>
      </c>
      <c r="E202" s="263">
        <f>IF(J202 = "","",J202*C202)</f>
        <v>30822.75</v>
      </c>
      <c r="F202" s="264" t="str">
        <f t="shared" ref="F202:F203" si="24">IF((H202&gt;C202),H202-C202,"")</f>
        <v/>
      </c>
      <c r="G202" s="296">
        <f>IF($K$195="BLR 6303",IF(C202&gt;H202,C202-H202,""),"")</f>
        <v>15</v>
      </c>
      <c r="H202" s="167"/>
      <c r="I202" s="136" t="str">
        <f t="shared" ref="I202:I203" si="25">IF(ISBLANK(H202),"",D202)</f>
        <v/>
      </c>
      <c r="J202" s="134">
        <f>IF(ISBLANK('Tabulation of Bids'!G110),"",'Tabulation of Bids'!G110)</f>
        <v>2054.85</v>
      </c>
      <c r="K202" s="134" t="str">
        <f t="shared" ref="K202:K203" si="26">IF(ISBLANK(H202),"",H202*J202)</f>
        <v/>
      </c>
    </row>
    <row r="203" spans="1:11" ht="20.25" customHeight="1" x14ac:dyDescent="0.2">
      <c r="A203" s="309">
        <f>IF(ISBLANK('Tabulation of Bids'!A111),"",'Tabulation of Bids'!A111)</f>
        <v>98</v>
      </c>
      <c r="B203" s="310" t="str">
        <f>IF(ISBLANK('Tabulation of Bids'!B111),"",'Tabulation of Bids'!B111)</f>
        <v>PEDESTRIAN PUSH-BUTTON POST, TYPE I</v>
      </c>
      <c r="C203" s="307">
        <f>IF('Tabulation of Bids'!D111=0,"",'Tabulation of Bids'!D111)</f>
        <v>9</v>
      </c>
      <c r="D203" s="311" t="str">
        <f>IF(ISBLANK('Tabulation of Bids'!C111),"",'Tabulation of Bids'!C111)</f>
        <v>EACH</v>
      </c>
      <c r="E203" s="267">
        <f t="shared" ref="E203" si="27">IF(J203 = "","",J203*C203)</f>
        <v>11226.6</v>
      </c>
      <c r="F203" s="268" t="str">
        <f t="shared" si="24"/>
        <v/>
      </c>
      <c r="G203" s="296">
        <f t="shared" ref="G203" si="28">IF($K$195="BLR 6303",IF(C203&gt;H203,C203-H203,""),"")</f>
        <v>9</v>
      </c>
      <c r="H203" s="167"/>
      <c r="I203" s="136" t="str">
        <f t="shared" si="25"/>
        <v/>
      </c>
      <c r="J203" s="134">
        <f>IF(ISBLANK('Tabulation of Bids'!G111),"",'Tabulation of Bids'!G111)</f>
        <v>1247.4000000000001</v>
      </c>
      <c r="K203" s="134" t="str">
        <f t="shared" si="26"/>
        <v/>
      </c>
    </row>
    <row r="204" spans="1:11" ht="20.25" customHeight="1" x14ac:dyDescent="0.2">
      <c r="A204" s="309">
        <f>IF(ISBLANK('Tabulation of Bids'!A112),"",'Tabulation of Bids'!A112)</f>
        <v>99</v>
      </c>
      <c r="B204" s="310" t="str">
        <f>IF(ISBLANK('Tabulation of Bids'!B112),"",'Tabulation of Bids'!B112)</f>
        <v>STEEL MAST ARM ASSEMBLY AND POLE, 24 FT.</v>
      </c>
      <c r="C204" s="307">
        <f>IF('Tabulation of Bids'!D112=0,"",'Tabulation of Bids'!D112)</f>
        <v>1</v>
      </c>
      <c r="D204" s="311" t="str">
        <f>IF(ISBLANK('Tabulation of Bids'!C112),"",'Tabulation of Bids'!C112)</f>
        <v>EACH</v>
      </c>
      <c r="E204" s="267">
        <f t="shared" ref="E204:E225" si="29">IF(J204 = "","",J204*C204)</f>
        <v>13110.3</v>
      </c>
      <c r="F204" s="268" t="str">
        <f t="shared" ref="F204:F225" si="30">IF((H204&gt;C204),H204-C204,"")</f>
        <v/>
      </c>
      <c r="G204" s="296">
        <f t="shared" ref="G204:G225" si="31">IF($K$195="BLR 6303",IF(C204&gt;H204,C204-H204,""),"")</f>
        <v>1</v>
      </c>
      <c r="H204" s="167"/>
      <c r="I204" s="136" t="str">
        <f t="shared" ref="I204:I225" si="32">IF(ISBLANK(H204),"",D204)</f>
        <v/>
      </c>
      <c r="J204" s="134">
        <f>IF(ISBLANK('Tabulation of Bids'!G112),"",'Tabulation of Bids'!G112)</f>
        <v>13110.3</v>
      </c>
      <c r="K204" s="134" t="str">
        <f t="shared" ref="K204:K225" si="33">IF(ISBLANK(H204),"",H204*J204)</f>
        <v/>
      </c>
    </row>
    <row r="205" spans="1:11" ht="20.25" customHeight="1" x14ac:dyDescent="0.2">
      <c r="A205" s="309">
        <f>IF(ISBLANK('Tabulation of Bids'!A113),"",'Tabulation of Bids'!A113)</f>
        <v>100</v>
      </c>
      <c r="B205" s="310" t="str">
        <f>IF(ISBLANK('Tabulation of Bids'!B113),"",'Tabulation of Bids'!B113)</f>
        <v>STEEL MAST ARM ASSEMBLY AND POLE, 36 FT.</v>
      </c>
      <c r="C205" s="307">
        <f>IF('Tabulation of Bids'!D113=0,"",'Tabulation of Bids'!D113)</f>
        <v>1</v>
      </c>
      <c r="D205" s="311" t="str">
        <f>IF(ISBLANK('Tabulation of Bids'!C113),"",'Tabulation of Bids'!C113)</f>
        <v>EACH</v>
      </c>
      <c r="E205" s="267">
        <f t="shared" si="29"/>
        <v>15452.85</v>
      </c>
      <c r="F205" s="268" t="str">
        <f t="shared" si="30"/>
        <v/>
      </c>
      <c r="G205" s="296">
        <f t="shared" si="31"/>
        <v>1</v>
      </c>
      <c r="H205" s="167"/>
      <c r="I205" s="136" t="str">
        <f t="shared" si="32"/>
        <v/>
      </c>
      <c r="J205" s="134">
        <f>IF(ISBLANK('Tabulation of Bids'!G113),"",'Tabulation of Bids'!G113)</f>
        <v>15452.85</v>
      </c>
      <c r="K205" s="134" t="str">
        <f t="shared" si="33"/>
        <v/>
      </c>
    </row>
    <row r="206" spans="1:11" ht="20.25" customHeight="1" x14ac:dyDescent="0.2">
      <c r="A206" s="309">
        <f>IF(ISBLANK('Tabulation of Bids'!A114),"",'Tabulation of Bids'!A114)</f>
        <v>101</v>
      </c>
      <c r="B206" s="310" t="str">
        <f>IF(ISBLANK('Tabulation of Bids'!B114),"",'Tabulation of Bids'!B114)</f>
        <v>STEEL MAST ARM ASSEMBLY AND POLE, 38 FT.</v>
      </c>
      <c r="C206" s="307">
        <f>IF('Tabulation of Bids'!D114=0,"",'Tabulation of Bids'!D114)</f>
        <v>1</v>
      </c>
      <c r="D206" s="311" t="str">
        <f>IF(ISBLANK('Tabulation of Bids'!C114),"",'Tabulation of Bids'!C114)</f>
        <v>EACH</v>
      </c>
      <c r="E206" s="267">
        <f t="shared" si="29"/>
        <v>15452.85</v>
      </c>
      <c r="F206" s="268" t="str">
        <f t="shared" si="30"/>
        <v/>
      </c>
      <c r="G206" s="296">
        <f t="shared" si="31"/>
        <v>1</v>
      </c>
      <c r="H206" s="167"/>
      <c r="I206" s="136" t="str">
        <f t="shared" si="32"/>
        <v/>
      </c>
      <c r="J206" s="134">
        <f>IF(ISBLANK('Tabulation of Bids'!G114),"",'Tabulation of Bids'!G114)</f>
        <v>15452.85</v>
      </c>
      <c r="K206" s="134" t="str">
        <f t="shared" si="33"/>
        <v/>
      </c>
    </row>
    <row r="207" spans="1:11" ht="20.25" customHeight="1" x14ac:dyDescent="0.2">
      <c r="A207" s="309">
        <f>IF(ISBLANK('Tabulation of Bids'!A115),"",'Tabulation of Bids'!A115)</f>
        <v>102</v>
      </c>
      <c r="B207" s="310" t="str">
        <f>IF(ISBLANK('Tabulation of Bids'!B115),"",'Tabulation of Bids'!B115)</f>
        <v>STEEL MAST ARM ASSEMBLY AND POLE, 40 FT.</v>
      </c>
      <c r="C207" s="307">
        <f>IF('Tabulation of Bids'!D115=0,"",'Tabulation of Bids'!D115)</f>
        <v>1</v>
      </c>
      <c r="D207" s="311" t="str">
        <f>IF(ISBLANK('Tabulation of Bids'!C115),"",'Tabulation of Bids'!C115)</f>
        <v>EACH</v>
      </c>
      <c r="E207" s="267">
        <f t="shared" si="29"/>
        <v>15452.85</v>
      </c>
      <c r="F207" s="268" t="str">
        <f t="shared" si="30"/>
        <v/>
      </c>
      <c r="G207" s="296">
        <f t="shared" si="31"/>
        <v>1</v>
      </c>
      <c r="H207" s="167"/>
      <c r="I207" s="136" t="str">
        <f t="shared" si="32"/>
        <v/>
      </c>
      <c r="J207" s="134">
        <f>IF(ISBLANK('Tabulation of Bids'!G115),"",'Tabulation of Bids'!G115)</f>
        <v>15452.85</v>
      </c>
      <c r="K207" s="134" t="str">
        <f t="shared" si="33"/>
        <v/>
      </c>
    </row>
    <row r="208" spans="1:11" ht="20.25" customHeight="1" x14ac:dyDescent="0.2">
      <c r="A208" s="309">
        <f>IF(ISBLANK('Tabulation of Bids'!A116),"",'Tabulation of Bids'!A116)</f>
        <v>103</v>
      </c>
      <c r="B208" s="310" t="str">
        <f>IF(ISBLANK('Tabulation of Bids'!B116),"",'Tabulation of Bids'!B116)</f>
        <v>STEEL COMBINATION MAST ARM ASSEMBLY AND POLE, 30 FT.</v>
      </c>
      <c r="C208" s="307">
        <f>IF('Tabulation of Bids'!D116=0,"",'Tabulation of Bids'!D116)</f>
        <v>1</v>
      </c>
      <c r="D208" s="311" t="str">
        <f>IF(ISBLANK('Tabulation of Bids'!C116),"",'Tabulation of Bids'!C116)</f>
        <v>EACH</v>
      </c>
      <c r="E208" s="267">
        <f t="shared" si="29"/>
        <v>17535</v>
      </c>
      <c r="F208" s="268" t="str">
        <f t="shared" si="30"/>
        <v/>
      </c>
      <c r="G208" s="296">
        <f t="shared" si="31"/>
        <v>1</v>
      </c>
      <c r="H208" s="167"/>
      <c r="I208" s="136" t="str">
        <f t="shared" si="32"/>
        <v/>
      </c>
      <c r="J208" s="134">
        <f>IF(ISBLANK('Tabulation of Bids'!G116),"",'Tabulation of Bids'!G116)</f>
        <v>17535</v>
      </c>
      <c r="K208" s="134" t="str">
        <f t="shared" si="33"/>
        <v/>
      </c>
    </row>
    <row r="209" spans="1:11" ht="20.25" customHeight="1" x14ac:dyDescent="0.2">
      <c r="A209" s="309">
        <f>IF(ISBLANK('Tabulation of Bids'!A117),"",'Tabulation of Bids'!A117)</f>
        <v>104</v>
      </c>
      <c r="B209" s="310" t="str">
        <f>IF(ISBLANK('Tabulation of Bids'!B117),"",'Tabulation of Bids'!B117)</f>
        <v>STEEL COMBINATION MAST ARM ASSEMBLY AND POLE, 38 FT.</v>
      </c>
      <c r="C209" s="307">
        <f>IF('Tabulation of Bids'!D117=0,"",'Tabulation of Bids'!D117)</f>
        <v>2</v>
      </c>
      <c r="D209" s="311" t="str">
        <f>IF(ISBLANK('Tabulation of Bids'!C117),"",'Tabulation of Bids'!C117)</f>
        <v>EACH</v>
      </c>
      <c r="E209" s="267">
        <f t="shared" si="29"/>
        <v>40147.800000000003</v>
      </c>
      <c r="F209" s="268" t="str">
        <f t="shared" si="30"/>
        <v/>
      </c>
      <c r="G209" s="296">
        <f t="shared" si="31"/>
        <v>2</v>
      </c>
      <c r="H209" s="167"/>
      <c r="I209" s="136" t="str">
        <f t="shared" si="32"/>
        <v/>
      </c>
      <c r="J209" s="134">
        <f>IF(ISBLANK('Tabulation of Bids'!G117),"",'Tabulation of Bids'!G117)</f>
        <v>20073.900000000001</v>
      </c>
      <c r="K209" s="134" t="str">
        <f t="shared" si="33"/>
        <v/>
      </c>
    </row>
    <row r="210" spans="1:11" ht="20.25" customHeight="1" x14ac:dyDescent="0.2">
      <c r="A210" s="309">
        <f>IF(ISBLANK('Tabulation of Bids'!A118),"",'Tabulation of Bids'!A118)</f>
        <v>105</v>
      </c>
      <c r="B210" s="310" t="str">
        <f>IF(ISBLANK('Tabulation of Bids'!B118),"",'Tabulation of Bids'!B118)</f>
        <v>STEEL COMBINATION MAST ARM ASSEMBLY AND POLE, 48 FT.</v>
      </c>
      <c r="C210" s="307">
        <f>IF('Tabulation of Bids'!D118=0,"",'Tabulation of Bids'!D118)</f>
        <v>1</v>
      </c>
      <c r="D210" s="311" t="str">
        <f>IF(ISBLANK('Tabulation of Bids'!C118),"",'Tabulation of Bids'!C118)</f>
        <v>EACH</v>
      </c>
      <c r="E210" s="267">
        <f t="shared" si="29"/>
        <v>23412.9</v>
      </c>
      <c r="F210" s="268" t="str">
        <f t="shared" si="30"/>
        <v/>
      </c>
      <c r="G210" s="296">
        <f t="shared" si="31"/>
        <v>1</v>
      </c>
      <c r="H210" s="167"/>
      <c r="I210" s="136" t="str">
        <f t="shared" si="32"/>
        <v/>
      </c>
      <c r="J210" s="134">
        <f>IF(ISBLANK('Tabulation of Bids'!G118),"",'Tabulation of Bids'!G118)</f>
        <v>23412.9</v>
      </c>
      <c r="K210" s="134" t="str">
        <f t="shared" si="33"/>
        <v/>
      </c>
    </row>
    <row r="211" spans="1:11" ht="20.25" customHeight="1" x14ac:dyDescent="0.2">
      <c r="A211" s="309">
        <f>IF(ISBLANK('Tabulation of Bids'!A119),"",'Tabulation of Bids'!A119)</f>
        <v>106</v>
      </c>
      <c r="B211" s="310" t="str">
        <f>IF(ISBLANK('Tabulation of Bids'!B119),"",'Tabulation of Bids'!B119)</f>
        <v>CONCRETE FOUNDATION, TYPE A</v>
      </c>
      <c r="C211" s="307">
        <f>IF('Tabulation of Bids'!D119=0,"",'Tabulation of Bids'!D119)</f>
        <v>69</v>
      </c>
      <c r="D211" s="311" t="str">
        <f>IF(ISBLANK('Tabulation of Bids'!C119),"",'Tabulation of Bids'!C119)</f>
        <v>FOOT</v>
      </c>
      <c r="E211" s="267">
        <f t="shared" si="29"/>
        <v>21517.65</v>
      </c>
      <c r="F211" s="268" t="str">
        <f t="shared" si="30"/>
        <v/>
      </c>
      <c r="G211" s="296">
        <f t="shared" si="31"/>
        <v>69</v>
      </c>
      <c r="H211" s="167"/>
      <c r="I211" s="136" t="str">
        <f t="shared" si="32"/>
        <v/>
      </c>
      <c r="J211" s="134">
        <f>IF(ISBLANK('Tabulation of Bids'!G119),"",'Tabulation of Bids'!G119)</f>
        <v>311.85000000000002</v>
      </c>
      <c r="K211" s="134" t="str">
        <f t="shared" si="33"/>
        <v/>
      </c>
    </row>
    <row r="212" spans="1:11" ht="20.25" customHeight="1" x14ac:dyDescent="0.2">
      <c r="A212" s="309">
        <f>IF(ISBLANK('Tabulation of Bids'!A120),"",'Tabulation of Bids'!A120)</f>
        <v>107</v>
      </c>
      <c r="B212" s="310" t="str">
        <f>IF(ISBLANK('Tabulation of Bids'!B120),"",'Tabulation of Bids'!B120)</f>
        <v>CONCRETE FOUNDATION, TYPE D</v>
      </c>
      <c r="C212" s="307">
        <f>IF('Tabulation of Bids'!D120=0,"",'Tabulation of Bids'!D120)</f>
        <v>3</v>
      </c>
      <c r="D212" s="311" t="str">
        <f>IF(ISBLANK('Tabulation of Bids'!C120),"",'Tabulation of Bids'!C120)</f>
        <v>FOOT</v>
      </c>
      <c r="E212" s="267">
        <f t="shared" si="29"/>
        <v>5566.0499999999993</v>
      </c>
      <c r="F212" s="268" t="str">
        <f t="shared" si="30"/>
        <v/>
      </c>
      <c r="G212" s="296">
        <f t="shared" si="31"/>
        <v>3</v>
      </c>
      <c r="H212" s="167"/>
      <c r="I212" s="136" t="str">
        <f t="shared" si="32"/>
        <v/>
      </c>
      <c r="J212" s="134">
        <f>IF(ISBLANK('Tabulation of Bids'!G120),"",'Tabulation of Bids'!G120)</f>
        <v>1855.35</v>
      </c>
      <c r="K212" s="134" t="str">
        <f t="shared" si="33"/>
        <v/>
      </c>
    </row>
    <row r="213" spans="1:11" ht="20.25" customHeight="1" x14ac:dyDescent="0.2">
      <c r="A213" s="309">
        <f>IF(ISBLANK('Tabulation of Bids'!A121),"",'Tabulation of Bids'!A121)</f>
        <v>108</v>
      </c>
      <c r="B213" s="310" t="str">
        <f>IF(ISBLANK('Tabulation of Bids'!B121),"",'Tabulation of Bids'!B121)</f>
        <v>CONCRETE FOUNDATION, TYPE E 30-INCH FOUNDATION</v>
      </c>
      <c r="C213" s="307">
        <f>IF('Tabulation of Bids'!D121=0,"",'Tabulation of Bids'!D121)</f>
        <v>10</v>
      </c>
      <c r="D213" s="311" t="str">
        <f>IF(ISBLANK('Tabulation of Bids'!C121),"",'Tabulation of Bids'!C121)</f>
        <v>FOOT</v>
      </c>
      <c r="E213" s="267">
        <f t="shared" si="29"/>
        <v>3171</v>
      </c>
      <c r="F213" s="268" t="str">
        <f t="shared" si="30"/>
        <v/>
      </c>
      <c r="G213" s="296">
        <f t="shared" si="31"/>
        <v>10</v>
      </c>
      <c r="H213" s="167"/>
      <c r="I213" s="136" t="str">
        <f t="shared" si="32"/>
        <v/>
      </c>
      <c r="J213" s="134">
        <f>IF(ISBLANK('Tabulation of Bids'!G121),"",'Tabulation of Bids'!G121)</f>
        <v>317.10000000000002</v>
      </c>
      <c r="K213" s="134" t="str">
        <f t="shared" si="33"/>
        <v/>
      </c>
    </row>
    <row r="214" spans="1:11" ht="20.25" customHeight="1" x14ac:dyDescent="0.2">
      <c r="A214" s="309">
        <f>IF(ISBLANK('Tabulation of Bids'!A122),"",'Tabulation of Bids'!A122)</f>
        <v>109</v>
      </c>
      <c r="B214" s="310" t="str">
        <f>IF(ISBLANK('Tabulation of Bids'!B122),"",'Tabulation of Bids'!B122)</f>
        <v>CONCRETE FOUNDATION, TYPE E 36-INCH FOUNDATION</v>
      </c>
      <c r="C214" s="307">
        <f>IF('Tabulation of Bids'!D122=0,"",'Tabulation of Bids'!D122)</f>
        <v>81</v>
      </c>
      <c r="D214" s="311" t="str">
        <f>IF(ISBLANK('Tabulation of Bids'!C122),"",'Tabulation of Bids'!C122)</f>
        <v>FOOT</v>
      </c>
      <c r="E214" s="267">
        <f t="shared" si="29"/>
        <v>34785.449999999997</v>
      </c>
      <c r="F214" s="268" t="str">
        <f t="shared" si="30"/>
        <v/>
      </c>
      <c r="G214" s="296">
        <f t="shared" si="31"/>
        <v>81</v>
      </c>
      <c r="H214" s="167"/>
      <c r="I214" s="136" t="str">
        <f t="shared" si="32"/>
        <v/>
      </c>
      <c r="J214" s="134">
        <f>IF(ISBLANK('Tabulation of Bids'!G122),"",'Tabulation of Bids'!G122)</f>
        <v>429.45</v>
      </c>
      <c r="K214" s="134" t="str">
        <f t="shared" si="33"/>
        <v/>
      </c>
    </row>
    <row r="215" spans="1:11" ht="20.25" customHeight="1" x14ac:dyDescent="0.2">
      <c r="A215" s="309">
        <f>IF(ISBLANK('Tabulation of Bids'!A123),"",'Tabulation of Bids'!A123)</f>
        <v>110</v>
      </c>
      <c r="B215" s="310" t="str">
        <f>IF(ISBLANK('Tabulation of Bids'!B123),"",'Tabulation of Bids'!B123)</f>
        <v>DRILL EXISTING HANDHOLE</v>
      </c>
      <c r="C215" s="307">
        <f>IF('Tabulation of Bids'!D123=0,"",'Tabulation of Bids'!D123)</f>
        <v>8</v>
      </c>
      <c r="D215" s="311" t="str">
        <f>IF(ISBLANK('Tabulation of Bids'!C123),"",'Tabulation of Bids'!C123)</f>
        <v>EACH</v>
      </c>
      <c r="E215" s="267">
        <f t="shared" si="29"/>
        <v>2041.2</v>
      </c>
      <c r="F215" s="268" t="str">
        <f t="shared" si="30"/>
        <v/>
      </c>
      <c r="G215" s="296">
        <f t="shared" si="31"/>
        <v>8</v>
      </c>
      <c r="H215" s="167"/>
      <c r="I215" s="136" t="str">
        <f t="shared" si="32"/>
        <v/>
      </c>
      <c r="J215" s="134">
        <f>IF(ISBLANK('Tabulation of Bids'!G123),"",'Tabulation of Bids'!G123)</f>
        <v>255.15</v>
      </c>
      <c r="K215" s="134" t="str">
        <f t="shared" si="33"/>
        <v/>
      </c>
    </row>
    <row r="216" spans="1:11" ht="20.25" customHeight="1" x14ac:dyDescent="0.2">
      <c r="A216" s="309">
        <f>IF(ISBLANK('Tabulation of Bids'!A124),"",'Tabulation of Bids'!A124)</f>
        <v>111</v>
      </c>
      <c r="B216" s="310" t="str">
        <f>IF(ISBLANK('Tabulation of Bids'!B124),"",'Tabulation of Bids'!B124)</f>
        <v>SIGNAL HEAD, LED, 1-FACE, 3-SECTION, MAST-ARM MOUNTED</v>
      </c>
      <c r="C216" s="307">
        <f>IF('Tabulation of Bids'!D124=0,"",'Tabulation of Bids'!D124)</f>
        <v>9</v>
      </c>
      <c r="D216" s="311" t="str">
        <f>IF(ISBLANK('Tabulation of Bids'!C124),"",'Tabulation of Bids'!C124)</f>
        <v>EACH</v>
      </c>
      <c r="E216" s="267">
        <f t="shared" si="29"/>
        <v>9194.85</v>
      </c>
      <c r="F216" s="268" t="str">
        <f t="shared" si="30"/>
        <v/>
      </c>
      <c r="G216" s="296">
        <f t="shared" si="31"/>
        <v>9</v>
      </c>
      <c r="H216" s="167"/>
      <c r="I216" s="136" t="str">
        <f t="shared" si="32"/>
        <v/>
      </c>
      <c r="J216" s="134">
        <f>IF(ISBLANK('Tabulation of Bids'!G124),"",'Tabulation of Bids'!G124)</f>
        <v>1021.65</v>
      </c>
      <c r="K216" s="134" t="str">
        <f t="shared" si="33"/>
        <v/>
      </c>
    </row>
    <row r="217" spans="1:11" ht="20.25" customHeight="1" x14ac:dyDescent="0.2">
      <c r="A217" s="309">
        <f>IF(ISBLANK('Tabulation of Bids'!A125),"",'Tabulation of Bids'!A125)</f>
        <v>112</v>
      </c>
      <c r="B217" s="310" t="str">
        <f>IF(ISBLANK('Tabulation of Bids'!B125),"",'Tabulation of Bids'!B125)</f>
        <v>SIGNAL HEAD, LED, 1-FACE, 3-SECTION, BRACKET MOUNTED</v>
      </c>
      <c r="C217" s="307">
        <f>IF('Tabulation of Bids'!D125=0,"",'Tabulation of Bids'!D125)</f>
        <v>13</v>
      </c>
      <c r="D217" s="311" t="str">
        <f>IF(ISBLANK('Tabulation of Bids'!C125),"",'Tabulation of Bids'!C125)</f>
        <v>EACH</v>
      </c>
      <c r="E217" s="267">
        <f t="shared" si="29"/>
        <v>11984.699999999999</v>
      </c>
      <c r="F217" s="268" t="str">
        <f t="shared" si="30"/>
        <v/>
      </c>
      <c r="G217" s="296">
        <f t="shared" si="31"/>
        <v>13</v>
      </c>
      <c r="H217" s="167"/>
      <c r="I217" s="136" t="str">
        <f t="shared" si="32"/>
        <v/>
      </c>
      <c r="J217" s="134">
        <f>IF(ISBLANK('Tabulation of Bids'!G125),"",'Tabulation of Bids'!G125)</f>
        <v>921.9</v>
      </c>
      <c r="K217" s="134" t="str">
        <f t="shared" si="33"/>
        <v/>
      </c>
    </row>
    <row r="218" spans="1:11" ht="20.25" customHeight="1" x14ac:dyDescent="0.2">
      <c r="A218" s="309">
        <f>IF(ISBLANK('Tabulation of Bids'!A126),"",'Tabulation of Bids'!A126)</f>
        <v>113</v>
      </c>
      <c r="B218" s="310" t="str">
        <f>IF(ISBLANK('Tabulation of Bids'!B126),"",'Tabulation of Bids'!B126)</f>
        <v>SIGNAL HEAD, LED, 1-FACE, 5-SECTION, MAST-ARM MOUNTED</v>
      </c>
      <c r="C218" s="307">
        <f>IF('Tabulation of Bids'!D126=0,"",'Tabulation of Bids'!D126)</f>
        <v>7</v>
      </c>
      <c r="D218" s="311" t="str">
        <f>IF(ISBLANK('Tabulation of Bids'!C126),"",'Tabulation of Bids'!C126)</f>
        <v>EACH</v>
      </c>
      <c r="E218" s="267">
        <f t="shared" si="29"/>
        <v>8334.9</v>
      </c>
      <c r="F218" s="268" t="str">
        <f t="shared" si="30"/>
        <v/>
      </c>
      <c r="G218" s="296">
        <f t="shared" si="31"/>
        <v>7</v>
      </c>
      <c r="H218" s="167"/>
      <c r="I218" s="136" t="str">
        <f t="shared" si="32"/>
        <v/>
      </c>
      <c r="J218" s="134">
        <f>IF(ISBLANK('Tabulation of Bids'!G126),"",'Tabulation of Bids'!G126)</f>
        <v>1190.7</v>
      </c>
      <c r="K218" s="134" t="str">
        <f t="shared" si="33"/>
        <v/>
      </c>
    </row>
    <row r="219" spans="1:11" ht="20.25" customHeight="1" x14ac:dyDescent="0.2">
      <c r="A219" s="309">
        <f>IF(ISBLANK('Tabulation of Bids'!A127),"",'Tabulation of Bids'!A127)</f>
        <v>114</v>
      </c>
      <c r="B219" s="310" t="str">
        <f>IF(ISBLANK('Tabulation of Bids'!B127),"",'Tabulation of Bids'!B127)</f>
        <v>SIGNAL HEAD, LED, 1-FACE, 5-SECTION, BRACKET MOUNTED</v>
      </c>
      <c r="C219" s="307">
        <f>IF('Tabulation of Bids'!D127=0,"",'Tabulation of Bids'!D127)</f>
        <v>18</v>
      </c>
      <c r="D219" s="311" t="str">
        <f>IF(ISBLANK('Tabulation of Bids'!C127),"",'Tabulation of Bids'!C127)</f>
        <v>EACH</v>
      </c>
      <c r="E219" s="267">
        <f t="shared" si="29"/>
        <v>20260.8</v>
      </c>
      <c r="F219" s="268" t="str">
        <f t="shared" si="30"/>
        <v/>
      </c>
      <c r="G219" s="296">
        <f t="shared" si="31"/>
        <v>18</v>
      </c>
      <c r="H219" s="167"/>
      <c r="I219" s="136" t="str">
        <f t="shared" si="32"/>
        <v/>
      </c>
      <c r="J219" s="134">
        <f>IF(ISBLANK('Tabulation of Bids'!G127),"",'Tabulation of Bids'!G127)</f>
        <v>1125.5999999999999</v>
      </c>
      <c r="K219" s="134" t="str">
        <f t="shared" si="33"/>
        <v/>
      </c>
    </row>
    <row r="220" spans="1:11" ht="20.25" customHeight="1" x14ac:dyDescent="0.2">
      <c r="A220" s="309">
        <f>IF(ISBLANK('Tabulation of Bids'!A128),"",'Tabulation of Bids'!A128)</f>
        <v>115</v>
      </c>
      <c r="B220" s="310" t="str">
        <f>IF(ISBLANK('Tabulation of Bids'!B128),"",'Tabulation of Bids'!B128)</f>
        <v>PEDESTRIAN SIGNAL HEAD, LED, 1-FACE, BRACKET MOUNTED WITH COUNTDOWN TIMER</v>
      </c>
      <c r="C220" s="307">
        <f>IF('Tabulation of Bids'!D128=0,"",'Tabulation of Bids'!D128)</f>
        <v>32</v>
      </c>
      <c r="D220" s="311" t="str">
        <f>IF(ISBLANK('Tabulation of Bids'!C128),"",'Tabulation of Bids'!C128)</f>
        <v>EACH</v>
      </c>
      <c r="E220" s="267">
        <f t="shared" si="29"/>
        <v>29332.799999999999</v>
      </c>
      <c r="F220" s="268" t="str">
        <f t="shared" si="30"/>
        <v/>
      </c>
      <c r="G220" s="296">
        <f t="shared" si="31"/>
        <v>32</v>
      </c>
      <c r="H220" s="167"/>
      <c r="I220" s="136" t="str">
        <f t="shared" si="32"/>
        <v/>
      </c>
      <c r="J220" s="134">
        <f>IF(ISBLANK('Tabulation of Bids'!G128),"",'Tabulation of Bids'!G128)</f>
        <v>916.65</v>
      </c>
      <c r="K220" s="134" t="str">
        <f t="shared" si="33"/>
        <v/>
      </c>
    </row>
    <row r="221" spans="1:11" ht="20.25" customHeight="1" x14ac:dyDescent="0.2">
      <c r="A221" s="309">
        <f>IF(ISBLANK('Tabulation of Bids'!A129),"",'Tabulation of Bids'!A129)</f>
        <v>116</v>
      </c>
      <c r="B221" s="310" t="str">
        <f>IF(ISBLANK('Tabulation of Bids'!B129),"",'Tabulation of Bids'!B129)</f>
        <v>TRAFFIC SIGNAL BACKPLATE</v>
      </c>
      <c r="C221" s="307">
        <f>IF('Tabulation of Bids'!D129=0,"",'Tabulation of Bids'!D129)</f>
        <v>16</v>
      </c>
      <c r="D221" s="311" t="str">
        <f>IF(ISBLANK('Tabulation of Bids'!C129),"",'Tabulation of Bids'!C129)</f>
        <v>EACH</v>
      </c>
      <c r="E221" s="267">
        <f t="shared" si="29"/>
        <v>2755.2</v>
      </c>
      <c r="F221" s="268" t="str">
        <f t="shared" si="30"/>
        <v/>
      </c>
      <c r="G221" s="296">
        <f t="shared" si="31"/>
        <v>16</v>
      </c>
      <c r="H221" s="167"/>
      <c r="I221" s="136" t="str">
        <f t="shared" si="32"/>
        <v/>
      </c>
      <c r="J221" s="134">
        <f>IF(ISBLANK('Tabulation of Bids'!G129),"",'Tabulation of Bids'!G129)</f>
        <v>172.2</v>
      </c>
      <c r="K221" s="134" t="str">
        <f t="shared" si="33"/>
        <v/>
      </c>
    </row>
    <row r="222" spans="1:11" ht="20.25" customHeight="1" x14ac:dyDescent="0.2">
      <c r="A222" s="309">
        <f>IF(ISBLANK('Tabulation of Bids'!A130),"",'Tabulation of Bids'!A130)</f>
        <v>117</v>
      </c>
      <c r="B222" s="310" t="str">
        <f>IF(ISBLANK('Tabulation of Bids'!B130),"",'Tabulation of Bids'!B130)</f>
        <v>CONFIRMATION BEACON</v>
      </c>
      <c r="C222" s="307">
        <f>IF('Tabulation of Bids'!D130=0,"",'Tabulation of Bids'!D130)</f>
        <v>8</v>
      </c>
      <c r="D222" s="311" t="str">
        <f>IF(ISBLANK('Tabulation of Bids'!C130),"",'Tabulation of Bids'!C130)</f>
        <v>EACH</v>
      </c>
      <c r="E222" s="267">
        <f t="shared" si="29"/>
        <v>3931.2</v>
      </c>
      <c r="F222" s="268" t="str">
        <f t="shared" si="30"/>
        <v/>
      </c>
      <c r="G222" s="296">
        <f t="shared" si="31"/>
        <v>8</v>
      </c>
      <c r="H222" s="167"/>
      <c r="I222" s="136" t="str">
        <f t="shared" si="32"/>
        <v/>
      </c>
      <c r="J222" s="134">
        <f>IF(ISBLANK('Tabulation of Bids'!G130),"",'Tabulation of Bids'!G130)</f>
        <v>491.4</v>
      </c>
      <c r="K222" s="134" t="str">
        <f t="shared" si="33"/>
        <v/>
      </c>
    </row>
    <row r="223" spans="1:11" ht="20.25" customHeight="1" x14ac:dyDescent="0.2">
      <c r="A223" s="309">
        <f>IF(ISBLANK('Tabulation of Bids'!A131),"",'Tabulation of Bids'!A131)</f>
        <v>118</v>
      </c>
      <c r="B223" s="310" t="str">
        <f>IF(ISBLANK('Tabulation of Bids'!B131),"",'Tabulation of Bids'!B131)</f>
        <v>PEDESTRIAN PUSH-BUTTON</v>
      </c>
      <c r="C223" s="307">
        <f>IF('Tabulation of Bids'!D131=0,"",'Tabulation of Bids'!D131)</f>
        <v>32</v>
      </c>
      <c r="D223" s="311" t="str">
        <f>IF(ISBLANK('Tabulation of Bids'!C131),"",'Tabulation of Bids'!C131)</f>
        <v>EACH</v>
      </c>
      <c r="E223" s="267">
        <f t="shared" si="29"/>
        <v>44184</v>
      </c>
      <c r="F223" s="268" t="str">
        <f t="shared" si="30"/>
        <v/>
      </c>
      <c r="G223" s="296">
        <f t="shared" si="31"/>
        <v>32</v>
      </c>
      <c r="H223" s="167"/>
      <c r="I223" s="136" t="str">
        <f t="shared" si="32"/>
        <v/>
      </c>
      <c r="J223" s="134">
        <f>IF(ISBLANK('Tabulation of Bids'!G131),"",'Tabulation of Bids'!G131)</f>
        <v>1380.75</v>
      </c>
      <c r="K223" s="134" t="str">
        <f t="shared" si="33"/>
        <v/>
      </c>
    </row>
    <row r="224" spans="1:11" ht="20.25" customHeight="1" x14ac:dyDescent="0.2">
      <c r="A224" s="309">
        <f>IF(ISBLANK('Tabulation of Bids'!A132),"",'Tabulation of Bids'!A132)</f>
        <v>119</v>
      </c>
      <c r="B224" s="310" t="str">
        <f>IF(ISBLANK('Tabulation of Bids'!B132),"",'Tabulation of Bids'!B132)</f>
        <v>MODIFY EXISTING CONTROLLER</v>
      </c>
      <c r="C224" s="307">
        <f>IF('Tabulation of Bids'!D132=0,"",'Tabulation of Bids'!D132)</f>
        <v>1</v>
      </c>
      <c r="D224" s="311" t="str">
        <f>IF(ISBLANK('Tabulation of Bids'!C132),"",'Tabulation of Bids'!C132)</f>
        <v>EACH</v>
      </c>
      <c r="E224" s="267">
        <f t="shared" si="29"/>
        <v>2474.85</v>
      </c>
      <c r="F224" s="268" t="str">
        <f t="shared" si="30"/>
        <v/>
      </c>
      <c r="G224" s="296">
        <f t="shared" si="31"/>
        <v>1</v>
      </c>
      <c r="H224" s="167"/>
      <c r="I224" s="136" t="str">
        <f t="shared" si="32"/>
        <v/>
      </c>
      <c r="J224" s="134">
        <f>IF(ISBLANK('Tabulation of Bids'!G132),"",'Tabulation of Bids'!G132)</f>
        <v>2474.85</v>
      </c>
      <c r="K224" s="134" t="str">
        <f t="shared" si="33"/>
        <v/>
      </c>
    </row>
    <row r="225" spans="1:11" ht="20.25" customHeight="1" thickBot="1" x14ac:dyDescent="0.25">
      <c r="A225" s="309">
        <f>IF(ISBLANK('Tabulation of Bids'!A133),"",'Tabulation of Bids'!A133)</f>
        <v>120</v>
      </c>
      <c r="B225" s="310" t="str">
        <f>IF(ISBLANK('Tabulation of Bids'!B133),"",'Tabulation of Bids'!B133)</f>
        <v>REMOVE EXISTING HANDHOLE</v>
      </c>
      <c r="C225" s="307">
        <f>IF('Tabulation of Bids'!D133=0,"",'Tabulation of Bids'!D133)</f>
        <v>6</v>
      </c>
      <c r="D225" s="311" t="str">
        <f>IF(ISBLANK('Tabulation of Bids'!C133),"",'Tabulation of Bids'!C133)</f>
        <v>EACH</v>
      </c>
      <c r="E225" s="267">
        <f t="shared" si="29"/>
        <v>3049.2</v>
      </c>
      <c r="F225" s="268" t="str">
        <f t="shared" si="30"/>
        <v/>
      </c>
      <c r="G225" s="296">
        <f t="shared" si="31"/>
        <v>6</v>
      </c>
      <c r="H225" s="167"/>
      <c r="I225" s="136" t="str">
        <f t="shared" si="32"/>
        <v/>
      </c>
      <c r="J225" s="134">
        <f>IF(ISBLANK('Tabulation of Bids'!G133),"",'Tabulation of Bids'!G133)</f>
        <v>508.2</v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Sub Total</v>
      </c>
      <c r="B226" s="45"/>
      <c r="C226" s="46"/>
      <c r="D226" s="36"/>
      <c r="E226" s="236">
        <f>SUM(E202:E225)+SUM(E153:E176)+SUM(E104:E127)+SUM(E55:E78)+SUM(E7:E30)</f>
        <v>7076127.9899999993</v>
      </c>
      <c r="F226" s="26"/>
      <c r="G226" s="36"/>
      <c r="H226" s="46"/>
      <c r="I226" s="36"/>
      <c r="J226" s="25"/>
      <c r="K226" s="25">
        <f>IF(ISNUMBER(E226),SUM(K7:K30)+SUM(K55:K78)+SUM(K104:K127)+SUM(K153:K176)+SUM(K202:K225),"")</f>
        <v>0</v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 t="str">
        <f>IF(A226="Sub Total","",SUM(K226:K231))</f>
        <v/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 t="str">
        <f>IF(ISNUMBER(K233),K232-K233,K232)</f>
        <v/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 t="str">
        <f>IF(ISNUMBER(K238),K234-K238,K234)</f>
        <v/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92" t="str">
        <f>IF(A300="",IF(ISNUMBER(J282),"ENGINEER'S PAYMENT ESTIMATE","ENGINEER'S FINAL PAYMENT ESTIMATE"),A294)</f>
        <v>ENGINEER'S FINAL PAYMENT ESTIMATE</v>
      </c>
      <c r="B245" s="392"/>
      <c r="C245" s="392"/>
      <c r="D245" s="392"/>
      <c r="E245" s="392"/>
      <c r="F245" s="392"/>
      <c r="G245" s="392"/>
      <c r="H245" s="392"/>
      <c r="I245" s="392"/>
      <c r="J245" s="392"/>
      <c r="K245" s="392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N-Trak Group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Loves Park, IL Bid Bond</v>
      </c>
      <c r="C248" s="12"/>
      <c r="D248" s="12"/>
      <c r="E248" s="12"/>
      <c r="F248" s="12"/>
      <c r="G248" s="12"/>
      <c r="H248" s="14"/>
      <c r="I248" s="393"/>
      <c r="J248" s="393"/>
      <c r="K248" s="393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>
        <f>IF(ISBLANK('Tabulation of Bids'!A136),"",'Tabulation of Bids'!A136)</f>
        <v>121</v>
      </c>
      <c r="B251" s="306" t="str">
        <f>IF(ISBLANK('Tabulation of Bids'!B136),"",'Tabulation of Bids'!B136)</f>
        <v>ABANDON CONDUIT IN PLACE</v>
      </c>
      <c r="C251" s="307">
        <f>IF('Tabulation of Bids'!D136=0,"",'Tabulation of Bids'!D136)</f>
        <v>9</v>
      </c>
      <c r="D251" s="308" t="str">
        <f>IF(ISBLANK('Tabulation of Bids'!C136),"",'Tabulation of Bids'!C136)</f>
        <v>EACH</v>
      </c>
      <c r="E251" s="263">
        <f>IF(J251 = "","",J251*C251)</f>
        <v>2154.6</v>
      </c>
      <c r="F251" s="264" t="str">
        <f t="shared" ref="F251:F252" si="34">IF((H251&gt;C251),H251-C251,"")</f>
        <v/>
      </c>
      <c r="G251" s="296">
        <f>IF($K$195="BLR 6303",IF(C251&gt;H251,C251-H251,""),"")</f>
        <v>9</v>
      </c>
      <c r="H251" s="167"/>
      <c r="I251" s="136" t="str">
        <f t="shared" ref="I251:I252" si="35">IF(ISBLANK(H251),"",D251)</f>
        <v/>
      </c>
      <c r="J251" s="134">
        <f>IF(ISBLANK('Tabulation of Bids'!G136),"",'Tabulation of Bids'!G136)</f>
        <v>239.4</v>
      </c>
      <c r="K251" s="134" t="str">
        <f t="shared" ref="K251:K252" si="36">IF(ISBLANK(H251),"",H251*J251)</f>
        <v/>
      </c>
    </row>
    <row r="252" spans="1:11" ht="20.25" customHeight="1" x14ac:dyDescent="0.2">
      <c r="A252" s="309">
        <f>IF(ISBLANK('Tabulation of Bids'!A137),"",'Tabulation of Bids'!A137)</f>
        <v>122</v>
      </c>
      <c r="B252" s="310" t="str">
        <f>IF(ISBLANK('Tabulation of Bids'!B137),"",'Tabulation of Bids'!B137)</f>
        <v>REMOVAL OF CABLE IN CONDUIT</v>
      </c>
      <c r="C252" s="307">
        <f>IF('Tabulation of Bids'!D137=0,"",'Tabulation of Bids'!D137)</f>
        <v>827</v>
      </c>
      <c r="D252" s="311" t="str">
        <f>IF(ISBLANK('Tabulation of Bids'!C137),"",'Tabulation of Bids'!C137)</f>
        <v>FOOT</v>
      </c>
      <c r="E252" s="267">
        <f t="shared" ref="E252" si="37">IF(J252 = "","",J252*C252)</f>
        <v>438.31</v>
      </c>
      <c r="F252" s="268" t="str">
        <f t="shared" si="34"/>
        <v/>
      </c>
      <c r="G252" s="296">
        <f t="shared" ref="G252" si="38">IF($K$195="BLR 6303",IF(C252&gt;H252,C252-H252,""),"")</f>
        <v>827</v>
      </c>
      <c r="H252" s="167"/>
      <c r="I252" s="136" t="str">
        <f t="shared" si="35"/>
        <v/>
      </c>
      <c r="J252" s="134">
        <f>IF(ISBLANK('Tabulation of Bids'!G137),"",'Tabulation of Bids'!G137)</f>
        <v>0.53</v>
      </c>
      <c r="K252" s="134" t="str">
        <f t="shared" si="36"/>
        <v/>
      </c>
    </row>
    <row r="253" spans="1:11" ht="20.25" customHeight="1" x14ac:dyDescent="0.2">
      <c r="A253" s="309">
        <f>IF(ISBLANK('Tabulation of Bids'!A138),"",'Tabulation of Bids'!A138)</f>
        <v>123</v>
      </c>
      <c r="B253" s="310" t="str">
        <f>IF(ISBLANK('Tabulation of Bids'!B138),"",'Tabulation of Bids'!B138)</f>
        <v>REMOVE EXISTING PEDESTRIAN PUSH BUTTON</v>
      </c>
      <c r="C253" s="307">
        <f>IF('Tabulation of Bids'!D138=0,"",'Tabulation of Bids'!D138)</f>
        <v>10</v>
      </c>
      <c r="D253" s="311" t="str">
        <f>IF(ISBLANK('Tabulation of Bids'!C138),"",'Tabulation of Bids'!C138)</f>
        <v>EACH</v>
      </c>
      <c r="E253" s="267">
        <f t="shared" ref="E253:E274" si="39">IF(J253 = "","",J253*C253)</f>
        <v>1197</v>
      </c>
      <c r="F253" s="268" t="str">
        <f t="shared" ref="F253:F274" si="40">IF((H253&gt;C253),H253-C253,"")</f>
        <v/>
      </c>
      <c r="G253" s="296">
        <f t="shared" ref="G253:G274" si="41">IF($K$195="BLR 6303",IF(C253&gt;H253,C253-H253,""),"")</f>
        <v>10</v>
      </c>
      <c r="H253" s="167"/>
      <c r="I253" s="136" t="str">
        <f t="shared" ref="I253:I274" si="42">IF(ISBLANK(H253),"",D253)</f>
        <v/>
      </c>
      <c r="J253" s="134">
        <f>IF(ISBLANK('Tabulation of Bids'!G138),"",'Tabulation of Bids'!G138)</f>
        <v>119.7</v>
      </c>
      <c r="K253" s="134" t="str">
        <f t="shared" ref="K253:K274" si="43">IF(ISBLANK(H253),"",H253*J253)</f>
        <v/>
      </c>
    </row>
    <row r="254" spans="1:11" ht="20.25" customHeight="1" x14ac:dyDescent="0.2">
      <c r="A254" s="309">
        <f>IF(ISBLANK('Tabulation of Bids'!A139),"",'Tabulation of Bids'!A139)</f>
        <v>124</v>
      </c>
      <c r="B254" s="310" t="str">
        <f>IF(ISBLANK('Tabulation of Bids'!B139),"",'Tabulation of Bids'!B139)</f>
        <v>REMOVAL OF LIGHTING LUMINAIRE, NO SALVAGE</v>
      </c>
      <c r="C254" s="307">
        <f>IF('Tabulation of Bids'!D139=0,"",'Tabulation of Bids'!D139)</f>
        <v>1</v>
      </c>
      <c r="D254" s="311" t="str">
        <f>IF(ISBLANK('Tabulation of Bids'!C139),"",'Tabulation of Bids'!C139)</f>
        <v>EACH</v>
      </c>
      <c r="E254" s="267">
        <f t="shared" si="39"/>
        <v>207.9</v>
      </c>
      <c r="F254" s="268" t="str">
        <f t="shared" si="40"/>
        <v/>
      </c>
      <c r="G254" s="296">
        <f t="shared" si="41"/>
        <v>1</v>
      </c>
      <c r="H254" s="167"/>
      <c r="I254" s="136" t="str">
        <f t="shared" si="42"/>
        <v/>
      </c>
      <c r="J254" s="134">
        <f>IF(ISBLANK('Tabulation of Bids'!G139),"",'Tabulation of Bids'!G139)</f>
        <v>207.9</v>
      </c>
      <c r="K254" s="134" t="str">
        <f t="shared" si="43"/>
        <v/>
      </c>
    </row>
    <row r="255" spans="1:11" ht="20.25" customHeight="1" x14ac:dyDescent="0.2">
      <c r="A255" s="309">
        <f>IF(ISBLANK('Tabulation of Bids'!A140),"",'Tabulation of Bids'!A140)</f>
        <v>125</v>
      </c>
      <c r="B255" s="310" t="str">
        <f>IF(ISBLANK('Tabulation of Bids'!B140),"",'Tabulation of Bids'!B140)</f>
        <v>EMERGENCY VEHICLE PRIORITY SYSTEM</v>
      </c>
      <c r="C255" s="307">
        <f>IF('Tabulation of Bids'!D140=0,"",'Tabulation of Bids'!D140)</f>
        <v>2</v>
      </c>
      <c r="D255" s="311" t="str">
        <f>IF(ISBLANK('Tabulation of Bids'!C140),"",'Tabulation of Bids'!C140)</f>
        <v>EACH</v>
      </c>
      <c r="E255" s="267">
        <f t="shared" si="39"/>
        <v>22988.7</v>
      </c>
      <c r="F255" s="268" t="str">
        <f t="shared" si="40"/>
        <v/>
      </c>
      <c r="G255" s="296">
        <f t="shared" si="41"/>
        <v>2</v>
      </c>
      <c r="H255" s="167"/>
      <c r="I255" s="136" t="str">
        <f t="shared" si="42"/>
        <v/>
      </c>
      <c r="J255" s="134">
        <f>IF(ISBLANK('Tabulation of Bids'!G140),"",'Tabulation of Bids'!G140)</f>
        <v>11494.35</v>
      </c>
      <c r="K255" s="134" t="str">
        <f t="shared" si="43"/>
        <v/>
      </c>
    </row>
    <row r="256" spans="1:11" ht="20.25" customHeight="1" x14ac:dyDescent="0.2">
      <c r="A256" s="309">
        <f>IF(ISBLANK('Tabulation of Bids'!A141),"",'Tabulation of Bids'!A141)</f>
        <v>126</v>
      </c>
      <c r="B256" s="310" t="str">
        <f>IF(ISBLANK('Tabulation of Bids'!B141),"",'Tabulation of Bids'!B141)</f>
        <v>REMOVE EXISTING TRAFFIC CONTROLLER AND CABINET</v>
      </c>
      <c r="C256" s="307">
        <f>IF('Tabulation of Bids'!D141=0,"",'Tabulation of Bids'!D141)</f>
        <v>1</v>
      </c>
      <c r="D256" s="311" t="str">
        <f>IF(ISBLANK('Tabulation of Bids'!C141),"",'Tabulation of Bids'!C141)</f>
        <v>EACH</v>
      </c>
      <c r="E256" s="267">
        <f t="shared" si="39"/>
        <v>554.4</v>
      </c>
      <c r="F256" s="268" t="str">
        <f t="shared" si="40"/>
        <v/>
      </c>
      <c r="G256" s="296">
        <f t="shared" si="41"/>
        <v>1</v>
      </c>
      <c r="H256" s="167"/>
      <c r="I256" s="136" t="str">
        <f t="shared" si="42"/>
        <v/>
      </c>
      <c r="J256" s="134">
        <f>IF(ISBLANK('Tabulation of Bids'!G141),"",'Tabulation of Bids'!G141)</f>
        <v>554.4</v>
      </c>
      <c r="K256" s="134" t="str">
        <f t="shared" si="43"/>
        <v/>
      </c>
    </row>
    <row r="257" spans="1:11" ht="20.25" customHeight="1" x14ac:dyDescent="0.2">
      <c r="A257" s="309">
        <f>IF(ISBLANK('Tabulation of Bids'!A142),"",'Tabulation of Bids'!A142)</f>
        <v>127</v>
      </c>
      <c r="B257" s="310" t="str">
        <f>IF(ISBLANK('Tabulation of Bids'!B142),"",'Tabulation of Bids'!B142)</f>
        <v>REMOVE EXISTING TRAFFIC SIGNAL POST</v>
      </c>
      <c r="C257" s="307">
        <f>IF('Tabulation of Bids'!D142=0,"",'Tabulation of Bids'!D142)</f>
        <v>22</v>
      </c>
      <c r="D257" s="311" t="str">
        <f>IF(ISBLANK('Tabulation of Bids'!C142),"",'Tabulation of Bids'!C142)</f>
        <v>EACH</v>
      </c>
      <c r="E257" s="267">
        <f t="shared" si="39"/>
        <v>5682.6</v>
      </c>
      <c r="F257" s="268" t="str">
        <f t="shared" si="40"/>
        <v/>
      </c>
      <c r="G257" s="296">
        <f t="shared" si="41"/>
        <v>22</v>
      </c>
      <c r="H257" s="167"/>
      <c r="I257" s="136" t="str">
        <f t="shared" si="42"/>
        <v/>
      </c>
      <c r="J257" s="134">
        <f>IF(ISBLANK('Tabulation of Bids'!G142),"",'Tabulation of Bids'!G142)</f>
        <v>258.3</v>
      </c>
      <c r="K257" s="134" t="str">
        <f t="shared" si="43"/>
        <v/>
      </c>
    </row>
    <row r="258" spans="1:11" ht="20.25" customHeight="1" x14ac:dyDescent="0.2">
      <c r="A258" s="309">
        <f>IF(ISBLANK('Tabulation of Bids'!A143),"",'Tabulation of Bids'!A143)</f>
        <v>128</v>
      </c>
      <c r="B258" s="310" t="str">
        <f>IF(ISBLANK('Tabulation of Bids'!B143),"",'Tabulation of Bids'!B143)</f>
        <v>REMOVE EXISTING PEDESTRIAN SIGNAL HEAD</v>
      </c>
      <c r="C258" s="307">
        <f>IF('Tabulation of Bids'!D143=0,"",'Tabulation of Bids'!D143)</f>
        <v>10</v>
      </c>
      <c r="D258" s="311" t="str">
        <f>IF(ISBLANK('Tabulation of Bids'!C143),"",'Tabulation of Bids'!C143)</f>
        <v>EACH</v>
      </c>
      <c r="E258" s="267">
        <f t="shared" si="39"/>
        <v>1386</v>
      </c>
      <c r="F258" s="268" t="str">
        <f t="shared" si="40"/>
        <v/>
      </c>
      <c r="G258" s="296">
        <f t="shared" si="41"/>
        <v>10</v>
      </c>
      <c r="H258" s="167"/>
      <c r="I258" s="136" t="str">
        <f t="shared" si="42"/>
        <v/>
      </c>
      <c r="J258" s="134">
        <f>IF(ISBLANK('Tabulation of Bids'!G143),"",'Tabulation of Bids'!G143)</f>
        <v>138.6</v>
      </c>
      <c r="K258" s="134" t="str">
        <f t="shared" si="43"/>
        <v/>
      </c>
    </row>
    <row r="259" spans="1:11" ht="20.25" customHeight="1" x14ac:dyDescent="0.2">
      <c r="A259" s="309">
        <f>IF(ISBLANK('Tabulation of Bids'!A144),"",'Tabulation of Bids'!A144)</f>
        <v>129</v>
      </c>
      <c r="B259" s="310" t="str">
        <f>IF(ISBLANK('Tabulation of Bids'!B144),"",'Tabulation of Bids'!B144)</f>
        <v>REMOVE EXISTING UNDERGROUND CONDUIT</v>
      </c>
      <c r="C259" s="307">
        <f>IF('Tabulation of Bids'!D144=0,"",'Tabulation of Bids'!D144)</f>
        <v>305</v>
      </c>
      <c r="D259" s="311" t="str">
        <f>IF(ISBLANK('Tabulation of Bids'!C144),"",'Tabulation of Bids'!C144)</f>
        <v>FOOT</v>
      </c>
      <c r="E259" s="267">
        <f t="shared" si="39"/>
        <v>1473.15</v>
      </c>
      <c r="F259" s="268" t="str">
        <f t="shared" si="40"/>
        <v/>
      </c>
      <c r="G259" s="296">
        <f t="shared" si="41"/>
        <v>305</v>
      </c>
      <c r="H259" s="167"/>
      <c r="I259" s="136" t="str">
        <f t="shared" si="42"/>
        <v/>
      </c>
      <c r="J259" s="134">
        <f>IF(ISBLANK('Tabulation of Bids'!G144),"",'Tabulation of Bids'!G144)</f>
        <v>4.83</v>
      </c>
      <c r="K259" s="134" t="str">
        <f t="shared" si="43"/>
        <v/>
      </c>
    </row>
    <row r="260" spans="1:11" ht="20.25" customHeight="1" x14ac:dyDescent="0.2">
      <c r="A260" s="309">
        <f>IF(ISBLANK('Tabulation of Bids'!A145),"",'Tabulation of Bids'!A145)</f>
        <v>130</v>
      </c>
      <c r="B260" s="310" t="str">
        <f>IF(ISBLANK('Tabulation of Bids'!B145),"",'Tabulation of Bids'!B145)</f>
        <v>VIDEO VEHICLE DETECTION SYSTEM</v>
      </c>
      <c r="C260" s="307">
        <f>IF('Tabulation of Bids'!D145=0,"",'Tabulation of Bids'!D145)</f>
        <v>2</v>
      </c>
      <c r="D260" s="311" t="str">
        <f>IF(ISBLANK('Tabulation of Bids'!C145),"",'Tabulation of Bids'!C145)</f>
        <v>EACH</v>
      </c>
      <c r="E260" s="267">
        <f t="shared" si="39"/>
        <v>69848.100000000006</v>
      </c>
      <c r="F260" s="268" t="str">
        <f t="shared" si="40"/>
        <v/>
      </c>
      <c r="G260" s="296">
        <f t="shared" si="41"/>
        <v>2</v>
      </c>
      <c r="H260" s="167"/>
      <c r="I260" s="136" t="str">
        <f t="shared" si="42"/>
        <v/>
      </c>
      <c r="J260" s="134">
        <f>IF(ISBLANK('Tabulation of Bids'!G145),"",'Tabulation of Bids'!G145)</f>
        <v>34924.050000000003</v>
      </c>
      <c r="K260" s="134" t="str">
        <f t="shared" si="43"/>
        <v/>
      </c>
    </row>
    <row r="261" spans="1:11" ht="20.25" customHeight="1" x14ac:dyDescent="0.2">
      <c r="A261" s="309">
        <f>IF(ISBLANK('Tabulation of Bids'!A146),"",'Tabulation of Bids'!A146)</f>
        <v>131</v>
      </c>
      <c r="B261" s="310" t="str">
        <f>IF(ISBLANK('Tabulation of Bids'!B146),"",'Tabulation of Bids'!B146)</f>
        <v>CONNECT TO EXISTING 6" WATER MAIN, COMPLETE</v>
      </c>
      <c r="C261" s="307">
        <f>IF('Tabulation of Bids'!D146=0,"",'Tabulation of Bids'!D146)</f>
        <v>25</v>
      </c>
      <c r="D261" s="311" t="str">
        <f>IF(ISBLANK('Tabulation of Bids'!C146),"",'Tabulation of Bids'!C146)</f>
        <v>EACH</v>
      </c>
      <c r="E261" s="267">
        <f t="shared" si="39"/>
        <v>125000</v>
      </c>
      <c r="F261" s="268" t="str">
        <f t="shared" si="40"/>
        <v/>
      </c>
      <c r="G261" s="296">
        <f t="shared" si="41"/>
        <v>25</v>
      </c>
      <c r="H261" s="167"/>
      <c r="I261" s="136" t="str">
        <f t="shared" si="42"/>
        <v/>
      </c>
      <c r="J261" s="134">
        <f>IF(ISBLANK('Tabulation of Bids'!G146),"",'Tabulation of Bids'!G146)</f>
        <v>5000</v>
      </c>
      <c r="K261" s="134" t="str">
        <f t="shared" si="43"/>
        <v/>
      </c>
    </row>
    <row r="262" spans="1:11" ht="20.25" customHeight="1" x14ac:dyDescent="0.2">
      <c r="A262" s="309">
        <f>IF(ISBLANK('Tabulation of Bids'!A147),"",'Tabulation of Bids'!A147)</f>
        <v>132</v>
      </c>
      <c r="B262" s="310" t="str">
        <f>IF(ISBLANK('Tabulation of Bids'!B147),"",'Tabulation of Bids'!B147)</f>
        <v>CONNECT TO EXISTING 8" WATER MAIN, COMPLETE</v>
      </c>
      <c r="C262" s="307">
        <f>IF('Tabulation of Bids'!D147=0,"",'Tabulation of Bids'!D147)</f>
        <v>2</v>
      </c>
      <c r="D262" s="311" t="str">
        <f>IF(ISBLANK('Tabulation of Bids'!C147),"",'Tabulation of Bids'!C147)</f>
        <v>EACH</v>
      </c>
      <c r="E262" s="267">
        <f t="shared" si="39"/>
        <v>10000</v>
      </c>
      <c r="F262" s="268" t="str">
        <f t="shared" si="40"/>
        <v/>
      </c>
      <c r="G262" s="296">
        <f t="shared" si="41"/>
        <v>2</v>
      </c>
      <c r="H262" s="167"/>
      <c r="I262" s="136" t="str">
        <f t="shared" si="42"/>
        <v/>
      </c>
      <c r="J262" s="134">
        <f>IF(ISBLANK('Tabulation of Bids'!G147),"",'Tabulation of Bids'!G147)</f>
        <v>5000</v>
      </c>
      <c r="K262" s="134" t="str">
        <f t="shared" si="43"/>
        <v/>
      </c>
    </row>
    <row r="263" spans="1:11" ht="20.25" customHeight="1" x14ac:dyDescent="0.2">
      <c r="A263" s="309">
        <f>IF(ISBLANK('Tabulation of Bids'!A148),"",'Tabulation of Bids'!A148)</f>
        <v>133</v>
      </c>
      <c r="B263" s="310" t="str">
        <f>IF(ISBLANK('Tabulation of Bids'!B148),"",'Tabulation of Bids'!B148)</f>
        <v>CONNECT TO EXISTING 10" WATER MAIN, COMPLETE</v>
      </c>
      <c r="C263" s="307">
        <f>IF('Tabulation of Bids'!D148=0,"",'Tabulation of Bids'!D148)</f>
        <v>2</v>
      </c>
      <c r="D263" s="311" t="str">
        <f>IF(ISBLANK('Tabulation of Bids'!C148),"",'Tabulation of Bids'!C148)</f>
        <v>EACH</v>
      </c>
      <c r="E263" s="267">
        <f t="shared" si="39"/>
        <v>10400</v>
      </c>
      <c r="F263" s="268" t="str">
        <f t="shared" si="40"/>
        <v/>
      </c>
      <c r="G263" s="296">
        <f t="shared" si="41"/>
        <v>2</v>
      </c>
      <c r="H263" s="167"/>
      <c r="I263" s="136" t="str">
        <f t="shared" si="42"/>
        <v/>
      </c>
      <c r="J263" s="134">
        <f>IF(ISBLANK('Tabulation of Bids'!G148),"",'Tabulation of Bids'!G148)</f>
        <v>5200</v>
      </c>
      <c r="K263" s="134" t="str">
        <f t="shared" si="43"/>
        <v/>
      </c>
    </row>
    <row r="264" spans="1:11" ht="20.25" customHeight="1" x14ac:dyDescent="0.2">
      <c r="A264" s="309">
        <f>IF(ISBLANK('Tabulation of Bids'!A149),"",'Tabulation of Bids'!A149)</f>
        <v>134</v>
      </c>
      <c r="B264" s="310" t="str">
        <f>IF(ISBLANK('Tabulation of Bids'!B149),"",'Tabulation of Bids'!B149)</f>
        <v>CONNECT TO EXISTING 12" WATER MAIN, COMPLETE</v>
      </c>
      <c r="C264" s="307">
        <f>IF('Tabulation of Bids'!D149=0,"",'Tabulation of Bids'!D149)</f>
        <v>4</v>
      </c>
      <c r="D264" s="311" t="str">
        <f>IF(ISBLANK('Tabulation of Bids'!C149),"",'Tabulation of Bids'!C149)</f>
        <v>EACH</v>
      </c>
      <c r="E264" s="267">
        <f t="shared" si="39"/>
        <v>23200</v>
      </c>
      <c r="F264" s="268" t="str">
        <f t="shared" si="40"/>
        <v/>
      </c>
      <c r="G264" s="296">
        <f t="shared" si="41"/>
        <v>4</v>
      </c>
      <c r="H264" s="167"/>
      <c r="I264" s="136" t="str">
        <f t="shared" si="42"/>
        <v/>
      </c>
      <c r="J264" s="134">
        <f>IF(ISBLANK('Tabulation of Bids'!G149),"",'Tabulation of Bids'!G149)</f>
        <v>5800</v>
      </c>
      <c r="K264" s="134" t="str">
        <f t="shared" si="43"/>
        <v/>
      </c>
    </row>
    <row r="265" spans="1:11" ht="20.25" customHeight="1" x14ac:dyDescent="0.2">
      <c r="A265" s="309">
        <f>IF(ISBLANK('Tabulation of Bids'!A150),"",'Tabulation of Bids'!A150)</f>
        <v>135</v>
      </c>
      <c r="B265" s="310" t="str">
        <f>IF(ISBLANK('Tabulation of Bids'!B150),"",'Tabulation of Bids'!B150)</f>
        <v>CONNECT TO EXISTING 16" WATER MAIN, COMPLETE</v>
      </c>
      <c r="C265" s="307">
        <f>IF('Tabulation of Bids'!D150=0,"",'Tabulation of Bids'!D150)</f>
        <v>1</v>
      </c>
      <c r="D265" s="311" t="str">
        <f>IF(ISBLANK('Tabulation of Bids'!C150),"",'Tabulation of Bids'!C150)</f>
        <v>EACH</v>
      </c>
      <c r="E265" s="267">
        <f t="shared" si="39"/>
        <v>6800</v>
      </c>
      <c r="F265" s="268" t="str">
        <f t="shared" si="40"/>
        <v/>
      </c>
      <c r="G265" s="296">
        <f t="shared" si="41"/>
        <v>1</v>
      </c>
      <c r="H265" s="167"/>
      <c r="I265" s="136" t="str">
        <f t="shared" si="42"/>
        <v/>
      </c>
      <c r="J265" s="134">
        <f>IF(ISBLANK('Tabulation of Bids'!G150),"",'Tabulation of Bids'!G150)</f>
        <v>6800</v>
      </c>
      <c r="K265" s="134" t="str">
        <f t="shared" si="43"/>
        <v/>
      </c>
    </row>
    <row r="266" spans="1:11" ht="20.25" customHeight="1" x14ac:dyDescent="0.2">
      <c r="A266" s="309">
        <f>IF(ISBLANK('Tabulation of Bids'!A151),"",'Tabulation of Bids'!A151)</f>
        <v>136</v>
      </c>
      <c r="B266" s="310" t="str">
        <f>IF(ISBLANK('Tabulation of Bids'!B151),"",'Tabulation of Bids'!B151)</f>
        <v>WATER MAIN LINE STOP, 6"</v>
      </c>
      <c r="C266" s="307">
        <f>IF('Tabulation of Bids'!D151=0,"",'Tabulation of Bids'!D151)</f>
        <v>17</v>
      </c>
      <c r="D266" s="311" t="str">
        <f>IF(ISBLANK('Tabulation of Bids'!C151),"",'Tabulation of Bids'!C151)</f>
        <v>EACH</v>
      </c>
      <c r="E266" s="267">
        <f t="shared" si="39"/>
        <v>102000</v>
      </c>
      <c r="F266" s="268" t="str">
        <f t="shared" si="40"/>
        <v/>
      </c>
      <c r="G266" s="296">
        <f t="shared" si="41"/>
        <v>17</v>
      </c>
      <c r="H266" s="167"/>
      <c r="I266" s="136" t="str">
        <f t="shared" si="42"/>
        <v/>
      </c>
      <c r="J266" s="134">
        <f>IF(ISBLANK('Tabulation of Bids'!G151),"",'Tabulation of Bids'!G151)</f>
        <v>6000</v>
      </c>
      <c r="K266" s="134" t="str">
        <f t="shared" si="43"/>
        <v/>
      </c>
    </row>
    <row r="267" spans="1:11" ht="20.25" customHeight="1" x14ac:dyDescent="0.2">
      <c r="A267" s="309">
        <f>IF(ISBLANK('Tabulation of Bids'!A152),"",'Tabulation of Bids'!A152)</f>
        <v>137</v>
      </c>
      <c r="B267" s="310" t="str">
        <f>IF(ISBLANK('Tabulation of Bids'!B152),"",'Tabulation of Bids'!B152)</f>
        <v>WATER MAIN LINE STOP, 8"</v>
      </c>
      <c r="C267" s="307">
        <f>IF('Tabulation of Bids'!D152=0,"",'Tabulation of Bids'!D152)</f>
        <v>3</v>
      </c>
      <c r="D267" s="311" t="str">
        <f>IF(ISBLANK('Tabulation of Bids'!C152),"",'Tabulation of Bids'!C152)</f>
        <v>EACH</v>
      </c>
      <c r="E267" s="267">
        <f t="shared" si="39"/>
        <v>0.03</v>
      </c>
      <c r="F267" s="268" t="str">
        <f t="shared" si="40"/>
        <v/>
      </c>
      <c r="G267" s="296">
        <f t="shared" si="41"/>
        <v>3</v>
      </c>
      <c r="H267" s="167"/>
      <c r="I267" s="136" t="str">
        <f t="shared" si="42"/>
        <v/>
      </c>
      <c r="J267" s="134">
        <f>IF(ISBLANK('Tabulation of Bids'!G152),"",'Tabulation of Bids'!G152)</f>
        <v>0.01</v>
      </c>
      <c r="K267" s="134" t="str">
        <f t="shared" si="43"/>
        <v/>
      </c>
    </row>
    <row r="268" spans="1:11" ht="20.25" customHeight="1" x14ac:dyDescent="0.2">
      <c r="A268" s="309">
        <f>IF(ISBLANK('Tabulation of Bids'!A153),"",'Tabulation of Bids'!A153)</f>
        <v>138</v>
      </c>
      <c r="B268" s="310" t="str">
        <f>IF(ISBLANK('Tabulation of Bids'!B153),"",'Tabulation of Bids'!B153)</f>
        <v>WATER MAIN LINE STOP, 10"</v>
      </c>
      <c r="C268" s="307">
        <f>IF('Tabulation of Bids'!D153=0,"",'Tabulation of Bids'!D153)</f>
        <v>3</v>
      </c>
      <c r="D268" s="311" t="str">
        <f>IF(ISBLANK('Tabulation of Bids'!C153),"",'Tabulation of Bids'!C153)</f>
        <v>EACH</v>
      </c>
      <c r="E268" s="267">
        <f t="shared" si="39"/>
        <v>0.03</v>
      </c>
      <c r="F268" s="268" t="str">
        <f t="shared" si="40"/>
        <v/>
      </c>
      <c r="G268" s="296">
        <f t="shared" si="41"/>
        <v>3</v>
      </c>
      <c r="H268" s="167"/>
      <c r="I268" s="136" t="str">
        <f t="shared" si="42"/>
        <v/>
      </c>
      <c r="J268" s="134">
        <f>IF(ISBLANK('Tabulation of Bids'!G153),"",'Tabulation of Bids'!G153)</f>
        <v>0.01</v>
      </c>
      <c r="K268" s="134" t="str">
        <f t="shared" si="43"/>
        <v/>
      </c>
    </row>
    <row r="269" spans="1:11" ht="20.25" customHeight="1" x14ac:dyDescent="0.2">
      <c r="A269" s="309">
        <f>IF(ISBLANK('Tabulation of Bids'!A154),"",'Tabulation of Bids'!A154)</f>
        <v>139</v>
      </c>
      <c r="B269" s="310" t="str">
        <f>IF(ISBLANK('Tabulation of Bids'!B154),"",'Tabulation of Bids'!B154)</f>
        <v>WATER MAIN LINE STOP, 12"</v>
      </c>
      <c r="C269" s="307">
        <f>IF('Tabulation of Bids'!D154=0,"",'Tabulation of Bids'!D154)</f>
        <v>4</v>
      </c>
      <c r="D269" s="311" t="str">
        <f>IF(ISBLANK('Tabulation of Bids'!C154),"",'Tabulation of Bids'!C154)</f>
        <v>EACH</v>
      </c>
      <c r="E269" s="267">
        <f t="shared" si="39"/>
        <v>0.04</v>
      </c>
      <c r="F269" s="268" t="str">
        <f t="shared" si="40"/>
        <v/>
      </c>
      <c r="G269" s="296">
        <f t="shared" si="41"/>
        <v>4</v>
      </c>
      <c r="H269" s="167"/>
      <c r="I269" s="136" t="str">
        <f t="shared" si="42"/>
        <v/>
      </c>
      <c r="J269" s="134">
        <f>IF(ISBLANK('Tabulation of Bids'!G154),"",'Tabulation of Bids'!G154)</f>
        <v>0.01</v>
      </c>
      <c r="K269" s="134" t="str">
        <f t="shared" si="43"/>
        <v/>
      </c>
    </row>
    <row r="270" spans="1:11" ht="20.25" customHeight="1" x14ac:dyDescent="0.2">
      <c r="A270" s="309">
        <f>IF(ISBLANK('Tabulation of Bids'!A155),"",'Tabulation of Bids'!A155)</f>
        <v>140</v>
      </c>
      <c r="B270" s="310" t="str">
        <f>IF(ISBLANK('Tabulation of Bids'!B155),"",'Tabulation of Bids'!B155)</f>
        <v>WATER MAIN LINE STOP, 16"</v>
      </c>
      <c r="C270" s="307">
        <f>IF('Tabulation of Bids'!D155=0,"",'Tabulation of Bids'!D155)</f>
        <v>2</v>
      </c>
      <c r="D270" s="311" t="str">
        <f>IF(ISBLANK('Tabulation of Bids'!C155),"",'Tabulation of Bids'!C155)</f>
        <v>EACH</v>
      </c>
      <c r="E270" s="267">
        <f t="shared" si="39"/>
        <v>0.02</v>
      </c>
      <c r="F270" s="268" t="str">
        <f t="shared" si="40"/>
        <v/>
      </c>
      <c r="G270" s="296">
        <f t="shared" si="41"/>
        <v>2</v>
      </c>
      <c r="H270" s="167"/>
      <c r="I270" s="136" t="str">
        <f t="shared" si="42"/>
        <v/>
      </c>
      <c r="J270" s="134">
        <f>IF(ISBLANK('Tabulation of Bids'!G155),"",'Tabulation of Bids'!G155)</f>
        <v>0.01</v>
      </c>
      <c r="K270" s="134" t="str">
        <f t="shared" si="43"/>
        <v/>
      </c>
    </row>
    <row r="271" spans="1:11" ht="20.25" customHeight="1" x14ac:dyDescent="0.2">
      <c r="A271" s="309">
        <f>IF(ISBLANK('Tabulation of Bids'!A156),"",'Tabulation of Bids'!A156)</f>
        <v>141</v>
      </c>
      <c r="B271" s="310" t="str">
        <f>IF(ISBLANK('Tabulation of Bids'!B156),"",'Tabulation of Bids'!B156)</f>
        <v>INSERTION VALVE, COMPLETE, 6"</v>
      </c>
      <c r="C271" s="307">
        <f>IF('Tabulation of Bids'!D156=0,"",'Tabulation of Bids'!D156)</f>
        <v>2</v>
      </c>
      <c r="D271" s="311" t="str">
        <f>IF(ISBLANK('Tabulation of Bids'!C156),"",'Tabulation of Bids'!C156)</f>
        <v>EACH</v>
      </c>
      <c r="E271" s="267">
        <f t="shared" si="39"/>
        <v>0.02</v>
      </c>
      <c r="F271" s="268" t="str">
        <f t="shared" si="40"/>
        <v/>
      </c>
      <c r="G271" s="296">
        <f t="shared" si="41"/>
        <v>2</v>
      </c>
      <c r="H271" s="167"/>
      <c r="I271" s="136" t="str">
        <f t="shared" si="42"/>
        <v/>
      </c>
      <c r="J271" s="134">
        <f>IF(ISBLANK('Tabulation of Bids'!G156),"",'Tabulation of Bids'!G156)</f>
        <v>0.01</v>
      </c>
      <c r="K271" s="134" t="str">
        <f t="shared" si="43"/>
        <v/>
      </c>
    </row>
    <row r="272" spans="1:11" ht="20.25" customHeight="1" x14ac:dyDescent="0.2">
      <c r="A272" s="309">
        <f>IF(ISBLANK('Tabulation of Bids'!A157),"",'Tabulation of Bids'!A157)</f>
        <v>142</v>
      </c>
      <c r="B272" s="310" t="str">
        <f>IF(ISBLANK('Tabulation of Bids'!B157),"",'Tabulation of Bids'!B157)</f>
        <v>INSERTION VALVE, COMPLETE, 8"</v>
      </c>
      <c r="C272" s="307">
        <f>IF('Tabulation of Bids'!D157=0,"",'Tabulation of Bids'!D157)</f>
        <v>2</v>
      </c>
      <c r="D272" s="311" t="str">
        <f>IF(ISBLANK('Tabulation of Bids'!C157),"",'Tabulation of Bids'!C157)</f>
        <v>EACH</v>
      </c>
      <c r="E272" s="267">
        <f t="shared" si="39"/>
        <v>0.02</v>
      </c>
      <c r="F272" s="268" t="str">
        <f t="shared" si="40"/>
        <v/>
      </c>
      <c r="G272" s="296">
        <f t="shared" si="41"/>
        <v>2</v>
      </c>
      <c r="H272" s="167"/>
      <c r="I272" s="136" t="str">
        <f t="shared" si="42"/>
        <v/>
      </c>
      <c r="J272" s="134">
        <f>IF(ISBLANK('Tabulation of Bids'!G157),"",'Tabulation of Bids'!G157)</f>
        <v>0.01</v>
      </c>
      <c r="K272" s="134" t="str">
        <f t="shared" si="43"/>
        <v/>
      </c>
    </row>
    <row r="273" spans="1:11" ht="20.25" customHeight="1" x14ac:dyDescent="0.2">
      <c r="A273" s="309">
        <f>IF(ISBLANK('Tabulation of Bids'!A158),"",'Tabulation of Bids'!A158)</f>
        <v>143</v>
      </c>
      <c r="B273" s="310" t="str">
        <f>IF(ISBLANK('Tabulation of Bids'!B158),"",'Tabulation of Bids'!B158)</f>
        <v>INSERTION VALVE, COMPLETE, 10"</v>
      </c>
      <c r="C273" s="307">
        <f>IF('Tabulation of Bids'!D158=0,"",'Tabulation of Bids'!D158)</f>
        <v>2</v>
      </c>
      <c r="D273" s="311" t="str">
        <f>IF(ISBLANK('Tabulation of Bids'!C158),"",'Tabulation of Bids'!C158)</f>
        <v>EACH</v>
      </c>
      <c r="E273" s="267">
        <f t="shared" si="39"/>
        <v>0.02</v>
      </c>
      <c r="F273" s="268" t="str">
        <f t="shared" si="40"/>
        <v/>
      </c>
      <c r="G273" s="296">
        <f t="shared" si="41"/>
        <v>2</v>
      </c>
      <c r="H273" s="167"/>
      <c r="I273" s="136" t="str">
        <f t="shared" si="42"/>
        <v/>
      </c>
      <c r="J273" s="134">
        <f>IF(ISBLANK('Tabulation of Bids'!G158),"",'Tabulation of Bids'!G158)</f>
        <v>0.01</v>
      </c>
      <c r="K273" s="134" t="str">
        <f t="shared" si="43"/>
        <v/>
      </c>
    </row>
    <row r="274" spans="1:11" ht="20.25" customHeight="1" thickBot="1" x14ac:dyDescent="0.25">
      <c r="A274" s="309">
        <f>IF(ISBLANK('Tabulation of Bids'!A159),"",'Tabulation of Bids'!A159)</f>
        <v>144</v>
      </c>
      <c r="B274" s="310" t="str">
        <f>IF(ISBLANK('Tabulation of Bids'!B159),"",'Tabulation of Bids'!B159)</f>
        <v>INSERTION VALVE, COMPLETE, 12"</v>
      </c>
      <c r="C274" s="307">
        <f>IF('Tabulation of Bids'!D159=0,"",'Tabulation of Bids'!D159)</f>
        <v>2</v>
      </c>
      <c r="D274" s="311" t="str">
        <f>IF(ISBLANK('Tabulation of Bids'!C159),"",'Tabulation of Bids'!C159)</f>
        <v>EACH</v>
      </c>
      <c r="E274" s="267">
        <f t="shared" si="39"/>
        <v>0.02</v>
      </c>
      <c r="F274" s="268" t="str">
        <f t="shared" si="40"/>
        <v/>
      </c>
      <c r="G274" s="296">
        <f t="shared" si="41"/>
        <v>2</v>
      </c>
      <c r="H274" s="167"/>
      <c r="I274" s="136" t="str">
        <f t="shared" si="42"/>
        <v/>
      </c>
      <c r="J274" s="134">
        <f>IF(ISBLANK('Tabulation of Bids'!G159),"",'Tabulation of Bids'!G159)</f>
        <v>0.01</v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Sub Total</v>
      </c>
      <c r="B275" s="45"/>
      <c r="C275" s="46"/>
      <c r="D275" s="36"/>
      <c r="E275" s="236">
        <f>SUM(E251:E274)+SUM(E202:E225)+SUM(E153:E176)+SUM(E104:E127)+SUM(E55:E78)+SUM(E7:E30)</f>
        <v>7459458.9500000002</v>
      </c>
      <c r="F275" s="26"/>
      <c r="G275" s="36"/>
      <c r="H275" s="46"/>
      <c r="I275" s="36"/>
      <c r="J275" s="25"/>
      <c r="K275" s="25">
        <f>IF(ISNUMBER(E275),SUM(K7:K30)+SUM(K55:K78)+SUM(K104:K127)+SUM(K153:K176)+SUM(K202:K225)+SUM(K251:K274),"")</f>
        <v>0</v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 t="str">
        <f>IF(A275="Sub Total","",SUM(K275:K280))</f>
        <v/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 t="str">
        <f>IF(ISNUMBER(K282),K281-K282,K281)</f>
        <v/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 t="str">
        <f>IF(ISNUMBER(K287),K283-K287,K283)</f>
        <v/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92" t="str">
        <f>IF(A349="",IF(ISNUMBER(J331),"ENGINEER'S PAYMENT ESTIMATE","ENGINEER'S FINAL PAYMENT ESTIMATE"),A343)</f>
        <v>ENGINEER'S FINAL PAYMENT ESTIMATE</v>
      </c>
      <c r="B294" s="392"/>
      <c r="C294" s="392"/>
      <c r="D294" s="392"/>
      <c r="E294" s="392"/>
      <c r="F294" s="392"/>
      <c r="G294" s="392"/>
      <c r="H294" s="392"/>
      <c r="I294" s="392"/>
      <c r="J294" s="392"/>
      <c r="K294" s="392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N-Trak Group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Loves Park, IL Bid Bond</v>
      </c>
      <c r="C297" s="12"/>
      <c r="D297" s="12"/>
      <c r="E297" s="12"/>
      <c r="F297" s="12"/>
      <c r="G297" s="12"/>
      <c r="H297" s="14"/>
      <c r="I297" s="393"/>
      <c r="J297" s="393"/>
      <c r="K297" s="393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>
        <f>IF(ISBLANK('Tabulation of Bids'!A162),"",'Tabulation of Bids'!A162)</f>
        <v>145</v>
      </c>
      <c r="B300" s="306" t="str">
        <f>IF(ISBLANK('Tabulation of Bids'!B162),"",'Tabulation of Bids'!B162)</f>
        <v>INSERTION VALVE, COMPLETE, 16"</v>
      </c>
      <c r="C300" s="307">
        <f>IF('Tabulation of Bids'!D162=0,"",'Tabulation of Bids'!D162)</f>
        <v>2</v>
      </c>
      <c r="D300" s="308" t="str">
        <f>IF(ISBLANK('Tabulation of Bids'!C162),"",'Tabulation of Bids'!C162)</f>
        <v>EACH</v>
      </c>
      <c r="E300" s="263" t="e">
        <f>IF(J300 = "","",J300*C300)</f>
        <v>#VALUE!</v>
      </c>
      <c r="F300" s="264" t="str">
        <f t="shared" ref="F300:F323" si="44">IF((H300&gt;C300),H300-C300,"")</f>
        <v/>
      </c>
      <c r="G300" s="296">
        <f>IF($K$195="BLR 6303",IF(C300&gt;H300,C300-H300,""),"")</f>
        <v>2</v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>As read</v>
      </c>
      <c r="K300" s="134" t="str">
        <f t="shared" ref="K300:K323" si="46">IF(ISBLANK(H300),"",H300*J300)</f>
        <v/>
      </c>
    </row>
    <row r="301" spans="1:11" ht="20.25" customHeight="1" x14ac:dyDescent="0.2">
      <c r="A301" s="309">
        <f>IF(ISBLANK('Tabulation of Bids'!A163),"",'Tabulation of Bids'!A163)</f>
        <v>146</v>
      </c>
      <c r="B301" s="310" t="str">
        <f>IF(ISBLANK('Tabulation of Bids'!B163),"",'Tabulation of Bids'!B163)</f>
        <v>REMOVE VALVE AND VALVE BOX COMPLETE</v>
      </c>
      <c r="C301" s="307">
        <f>IF('Tabulation of Bids'!D163=0,"",'Tabulation of Bids'!D163)</f>
        <v>13</v>
      </c>
      <c r="D301" s="311" t="str">
        <f>IF(ISBLANK('Tabulation of Bids'!C163),"",'Tabulation of Bids'!C163)</f>
        <v>EACH</v>
      </c>
      <c r="E301" s="267" t="e">
        <f t="shared" ref="E301:E323" si="47">IF(J301 = "","",J301*C301)</f>
        <v>#VALUE!</v>
      </c>
      <c r="F301" s="268" t="str">
        <f t="shared" si="44"/>
        <v/>
      </c>
      <c r="G301" s="296">
        <f t="shared" ref="G301:G323" si="48">IF($K$195="BLR 6303",IF(C301&gt;H301,C301-H301,""),"")</f>
        <v>13</v>
      </c>
      <c r="H301" s="167"/>
      <c r="I301" s="136" t="str">
        <f t="shared" si="45"/>
        <v/>
      </c>
      <c r="J301" s="134" t="str">
        <f>IF(ISBLANK('Tabulation of Bids'!G187),"",'Tabulation of Bids'!G187)</f>
        <v>As corrected</v>
      </c>
      <c r="K301" s="134" t="str">
        <f t="shared" si="46"/>
        <v/>
      </c>
    </row>
    <row r="302" spans="1:11" ht="20.25" customHeight="1" x14ac:dyDescent="0.2">
      <c r="A302" s="309">
        <f>IF(ISBLANK('Tabulation of Bids'!A164),"",'Tabulation of Bids'!A164)</f>
        <v>147</v>
      </c>
      <c r="B302" s="310" t="str">
        <f>IF(ISBLANK('Tabulation of Bids'!B164),"",'Tabulation of Bids'!B164)</f>
        <v>REMOVE VALVE AND VALVE VAULT, COMPLETE</v>
      </c>
      <c r="C302" s="307">
        <f>IF('Tabulation of Bids'!D164=0,"",'Tabulation of Bids'!D164)</f>
        <v>29</v>
      </c>
      <c r="D302" s="311" t="str">
        <f>IF(ISBLANK('Tabulation of Bids'!C164),"",'Tabulation of Bids'!C164)</f>
        <v>EACH</v>
      </c>
      <c r="E302" s="267">
        <f t="shared" si="47"/>
        <v>3335</v>
      </c>
      <c r="F302" s="268" t="str">
        <f t="shared" si="44"/>
        <v/>
      </c>
      <c r="G302" s="296">
        <f t="shared" si="48"/>
        <v>29</v>
      </c>
      <c r="H302" s="167"/>
      <c r="I302" s="136" t="str">
        <f t="shared" si="45"/>
        <v/>
      </c>
      <c r="J302" s="134">
        <f>IF(ISBLANK('Tabulation of Bids'!G188),"",'Tabulation of Bids'!G188)</f>
        <v>115</v>
      </c>
      <c r="K302" s="134" t="str">
        <f t="shared" si="46"/>
        <v/>
      </c>
    </row>
    <row r="303" spans="1:11" ht="20.25" customHeight="1" x14ac:dyDescent="0.2">
      <c r="A303" s="309">
        <f>IF(ISBLANK('Tabulation of Bids'!A165),"",'Tabulation of Bids'!A165)</f>
        <v>148</v>
      </c>
      <c r="B303" s="310" t="str">
        <f>IF(ISBLANK('Tabulation of Bids'!B165),"",'Tabulation of Bids'!B165)</f>
        <v>REMOVE FIRE HYDRANT AND AUXILLARY VALUE, COMPLETE</v>
      </c>
      <c r="C303" s="307">
        <f>IF('Tabulation of Bids'!D165=0,"",'Tabulation of Bids'!D165)</f>
        <v>14</v>
      </c>
      <c r="D303" s="311" t="str">
        <f>IF(ISBLANK('Tabulation of Bids'!C165),"",'Tabulation of Bids'!C165)</f>
        <v>EACH</v>
      </c>
      <c r="E303" s="267">
        <f t="shared" si="47"/>
        <v>2450</v>
      </c>
      <c r="F303" s="268" t="str">
        <f t="shared" si="44"/>
        <v/>
      </c>
      <c r="G303" s="296">
        <f t="shared" si="48"/>
        <v>14</v>
      </c>
      <c r="H303" s="167"/>
      <c r="I303" s="136" t="str">
        <f t="shared" si="45"/>
        <v/>
      </c>
      <c r="J303" s="134">
        <f>IF(ISBLANK('Tabulation of Bids'!G189),"",'Tabulation of Bids'!G189)</f>
        <v>175</v>
      </c>
      <c r="K303" s="134" t="str">
        <f t="shared" si="46"/>
        <v/>
      </c>
    </row>
    <row r="304" spans="1:11" ht="20.25" customHeight="1" x14ac:dyDescent="0.2">
      <c r="A304" s="309">
        <f>IF(ISBLANK('Tabulation of Bids'!A166),"",'Tabulation of Bids'!A166)</f>
        <v>149</v>
      </c>
      <c r="B304" s="310" t="str">
        <f>IF(ISBLANK('Tabulation of Bids'!B166),"",'Tabulation of Bids'!B166)</f>
        <v>GATE VALVE AND VALVE BOX, COMPLETE, 6"</v>
      </c>
      <c r="C304" s="307">
        <f>IF('Tabulation of Bids'!D166=0,"",'Tabulation of Bids'!D166)</f>
        <v>1</v>
      </c>
      <c r="D304" s="311" t="str">
        <f>IF(ISBLANK('Tabulation of Bids'!C166),"",'Tabulation of Bids'!C166)</f>
        <v>EACH</v>
      </c>
      <c r="E304" s="267">
        <f t="shared" si="47"/>
        <v>0.01</v>
      </c>
      <c r="F304" s="268" t="str">
        <f t="shared" si="44"/>
        <v/>
      </c>
      <c r="G304" s="296">
        <f t="shared" si="48"/>
        <v>1</v>
      </c>
      <c r="H304" s="167"/>
      <c r="I304" s="136" t="str">
        <f t="shared" si="45"/>
        <v/>
      </c>
      <c r="J304" s="134">
        <f>IF(ISBLANK('Tabulation of Bids'!G190),"",'Tabulation of Bids'!G190)</f>
        <v>0.01</v>
      </c>
      <c r="K304" s="134" t="str">
        <f t="shared" si="46"/>
        <v/>
      </c>
    </row>
    <row r="305" spans="1:11" ht="20.25" customHeight="1" x14ac:dyDescent="0.2">
      <c r="A305" s="309">
        <f>IF(ISBLANK('Tabulation of Bids'!A167),"",'Tabulation of Bids'!A167)</f>
        <v>150</v>
      </c>
      <c r="B305" s="310" t="str">
        <f>IF(ISBLANK('Tabulation of Bids'!B167),"",'Tabulation of Bids'!B167)</f>
        <v>GATE VALVE AND VALVE BOX, COMPLETE, 8"</v>
      </c>
      <c r="C305" s="307">
        <f>IF('Tabulation of Bids'!D167=0,"",'Tabulation of Bids'!D167)</f>
        <v>25</v>
      </c>
      <c r="D305" s="311" t="str">
        <f>IF(ISBLANK('Tabulation of Bids'!C167),"",'Tabulation of Bids'!C167)</f>
        <v>EACH</v>
      </c>
      <c r="E305" s="267">
        <f t="shared" si="47"/>
        <v>0.25</v>
      </c>
      <c r="F305" s="268" t="str">
        <f t="shared" si="44"/>
        <v/>
      </c>
      <c r="G305" s="296">
        <f t="shared" si="48"/>
        <v>25</v>
      </c>
      <c r="H305" s="167"/>
      <c r="I305" s="136" t="str">
        <f t="shared" si="45"/>
        <v/>
      </c>
      <c r="J305" s="134">
        <f>IF(ISBLANK('Tabulation of Bids'!G191),"",'Tabulation of Bids'!G191)</f>
        <v>0.01</v>
      </c>
      <c r="K305" s="134" t="str">
        <f t="shared" si="46"/>
        <v/>
      </c>
    </row>
    <row r="306" spans="1:11" ht="20.25" customHeight="1" x14ac:dyDescent="0.2">
      <c r="A306" s="309">
        <f>IF(ISBLANK('Tabulation of Bids'!A168),"",'Tabulation of Bids'!A168)</f>
        <v>151</v>
      </c>
      <c r="B306" s="310" t="str">
        <f>IF(ISBLANK('Tabulation of Bids'!B168),"",'Tabulation of Bids'!B168)</f>
        <v>GATE VALVE AND VALVE BOX, COMPLETE, 12"</v>
      </c>
      <c r="C306" s="307">
        <f>IF('Tabulation of Bids'!D168=0,"",'Tabulation of Bids'!D168)</f>
        <v>31</v>
      </c>
      <c r="D306" s="311" t="str">
        <f>IF(ISBLANK('Tabulation of Bids'!C168),"",'Tabulation of Bids'!C168)</f>
        <v>EACH</v>
      </c>
      <c r="E306" s="267">
        <f t="shared" si="47"/>
        <v>7750</v>
      </c>
      <c r="F306" s="268" t="str">
        <f t="shared" si="44"/>
        <v/>
      </c>
      <c r="G306" s="296">
        <f t="shared" si="48"/>
        <v>31</v>
      </c>
      <c r="H306" s="167"/>
      <c r="I306" s="136" t="str">
        <f t="shared" si="45"/>
        <v/>
      </c>
      <c r="J306" s="134">
        <f>IF(ISBLANK('Tabulation of Bids'!G192),"",'Tabulation of Bids'!G192)</f>
        <v>250</v>
      </c>
      <c r="K306" s="134" t="str">
        <f t="shared" si="46"/>
        <v/>
      </c>
    </row>
    <row r="307" spans="1:11" ht="20.25" customHeight="1" x14ac:dyDescent="0.2">
      <c r="A307" s="309">
        <f>IF(ISBLANK('Tabulation of Bids'!A169),"",'Tabulation of Bids'!A169)</f>
        <v>152</v>
      </c>
      <c r="B307" s="310" t="str">
        <f>IF(ISBLANK('Tabulation of Bids'!B169),"",'Tabulation of Bids'!B169)</f>
        <v>FIRE HYDRANT WITH 6" VALVE AND VALVE BOX, COMPLETE</v>
      </c>
      <c r="C307" s="307">
        <f>IF('Tabulation of Bids'!D169=0,"",'Tabulation of Bids'!D169)</f>
        <v>27</v>
      </c>
      <c r="D307" s="311" t="str">
        <f>IF(ISBLANK('Tabulation of Bids'!C169),"",'Tabulation of Bids'!C169)</f>
        <v>EACH</v>
      </c>
      <c r="E307" s="267">
        <f t="shared" si="47"/>
        <v>13500</v>
      </c>
      <c r="F307" s="268" t="str">
        <f t="shared" si="44"/>
        <v/>
      </c>
      <c r="G307" s="296">
        <f t="shared" si="48"/>
        <v>27</v>
      </c>
      <c r="H307" s="167"/>
      <c r="I307" s="136" t="str">
        <f t="shared" si="45"/>
        <v/>
      </c>
      <c r="J307" s="134">
        <f>IF(ISBLANK('Tabulation of Bids'!G193),"",'Tabulation of Bids'!G193)</f>
        <v>500</v>
      </c>
      <c r="K307" s="134" t="str">
        <f t="shared" si="46"/>
        <v/>
      </c>
    </row>
    <row r="308" spans="1:11" ht="20.25" customHeight="1" x14ac:dyDescent="0.2">
      <c r="A308" s="309">
        <f>IF(ISBLANK('Tabulation of Bids'!A170),"",'Tabulation of Bids'!A170)</f>
        <v>153</v>
      </c>
      <c r="B308" s="310" t="str">
        <f>IF(ISBLANK('Tabulation of Bids'!B170),"",'Tabulation of Bids'!B170)</f>
        <v>DUCTILE IRON WATER MAIN, COMPLETE, 6"</v>
      </c>
      <c r="C308" s="307">
        <f>IF('Tabulation of Bids'!D170=0,"",'Tabulation of Bids'!D170)</f>
        <v>220</v>
      </c>
      <c r="D308" s="311" t="str">
        <f>IF(ISBLANK('Tabulation of Bids'!C170),"",'Tabulation of Bids'!C170)</f>
        <v>FOOT</v>
      </c>
      <c r="E308" s="267">
        <f t="shared" si="47"/>
        <v>110000</v>
      </c>
      <c r="F308" s="268" t="str">
        <f t="shared" si="44"/>
        <v/>
      </c>
      <c r="G308" s="296">
        <f t="shared" si="48"/>
        <v>220</v>
      </c>
      <c r="H308" s="167"/>
      <c r="I308" s="136" t="str">
        <f t="shared" si="45"/>
        <v/>
      </c>
      <c r="J308" s="134">
        <f>IF(ISBLANK('Tabulation of Bids'!G194),"",'Tabulation of Bids'!G194)</f>
        <v>500</v>
      </c>
      <c r="K308" s="134" t="str">
        <f t="shared" si="46"/>
        <v/>
      </c>
    </row>
    <row r="309" spans="1:11" ht="20.25" customHeight="1" x14ac:dyDescent="0.2">
      <c r="A309" s="309">
        <f>IF(ISBLANK('Tabulation of Bids'!A171),"",'Tabulation of Bids'!A171)</f>
        <v>154</v>
      </c>
      <c r="B309" s="310" t="str">
        <f>IF(ISBLANK('Tabulation of Bids'!B171),"",'Tabulation of Bids'!B171)</f>
        <v>DUCTILE IRON WATER MAIN, COMPLETE, 8"</v>
      </c>
      <c r="C309" s="307">
        <f>IF('Tabulation of Bids'!D171=0,"",'Tabulation of Bids'!D171)</f>
        <v>2380</v>
      </c>
      <c r="D309" s="311" t="str">
        <f>IF(ISBLANK('Tabulation of Bids'!C171),"",'Tabulation of Bids'!C171)</f>
        <v>FOOT</v>
      </c>
      <c r="E309" s="267">
        <f t="shared" si="47"/>
        <v>119000</v>
      </c>
      <c r="F309" s="268" t="str">
        <f t="shared" si="44"/>
        <v/>
      </c>
      <c r="G309" s="296">
        <f t="shared" si="48"/>
        <v>2380</v>
      </c>
      <c r="H309" s="167"/>
      <c r="I309" s="136" t="str">
        <f t="shared" si="45"/>
        <v/>
      </c>
      <c r="J309" s="134">
        <f>IF(ISBLANK('Tabulation of Bids'!G195),"",'Tabulation of Bids'!G195)</f>
        <v>50</v>
      </c>
      <c r="K309" s="134" t="str">
        <f t="shared" si="46"/>
        <v/>
      </c>
    </row>
    <row r="310" spans="1:11" ht="20.25" customHeight="1" x14ac:dyDescent="0.2">
      <c r="A310" s="309">
        <f>IF(ISBLANK('Tabulation of Bids'!A172),"",'Tabulation of Bids'!A172)</f>
        <v>155</v>
      </c>
      <c r="B310" s="310" t="str">
        <f>IF(ISBLANK('Tabulation of Bids'!B172),"",'Tabulation of Bids'!B172)</f>
        <v>DUCTILE IRON WATER MAIN, COMPLETE, 10"</v>
      </c>
      <c r="C310" s="307">
        <f>IF('Tabulation of Bids'!D172=0,"",'Tabulation of Bids'!D172)</f>
        <v>40</v>
      </c>
      <c r="D310" s="311" t="str">
        <f>IF(ISBLANK('Tabulation of Bids'!C172),"",'Tabulation of Bids'!C172)</f>
        <v>FOOT</v>
      </c>
      <c r="E310" s="267">
        <f t="shared" si="47"/>
        <v>36000</v>
      </c>
      <c r="F310" s="268" t="str">
        <f t="shared" si="44"/>
        <v/>
      </c>
      <c r="G310" s="296">
        <f t="shared" si="48"/>
        <v>40</v>
      </c>
      <c r="H310" s="167"/>
      <c r="I310" s="136" t="str">
        <f t="shared" si="45"/>
        <v/>
      </c>
      <c r="J310" s="134">
        <f>IF(ISBLANK('Tabulation of Bids'!G196),"",'Tabulation of Bids'!G196)</f>
        <v>900</v>
      </c>
      <c r="K310" s="134" t="str">
        <f t="shared" si="46"/>
        <v/>
      </c>
    </row>
    <row r="311" spans="1:11" ht="20.25" customHeight="1" x14ac:dyDescent="0.2">
      <c r="A311" s="309">
        <f>IF(ISBLANK('Tabulation of Bids'!A173),"",'Tabulation of Bids'!A173)</f>
        <v>156</v>
      </c>
      <c r="B311" s="310" t="str">
        <f>IF(ISBLANK('Tabulation of Bids'!B173),"",'Tabulation of Bids'!B173)</f>
        <v>DUCTILE IRON WATER MAIN, COMPLETE, 12"</v>
      </c>
      <c r="C311" s="307">
        <f>IF('Tabulation of Bids'!D173=0,"",'Tabulation of Bids'!D173)</f>
        <v>7520</v>
      </c>
      <c r="D311" s="311" t="str">
        <f>IF(ISBLANK('Tabulation of Bids'!C173),"",'Tabulation of Bids'!C173)</f>
        <v>FOOT</v>
      </c>
      <c r="E311" s="267">
        <f t="shared" si="47"/>
        <v>75.2</v>
      </c>
      <c r="F311" s="268" t="str">
        <f t="shared" si="44"/>
        <v/>
      </c>
      <c r="G311" s="296">
        <f t="shared" si="48"/>
        <v>7520</v>
      </c>
      <c r="H311" s="167"/>
      <c r="I311" s="136" t="str">
        <f t="shared" si="45"/>
        <v/>
      </c>
      <c r="J311" s="134">
        <f>IF(ISBLANK('Tabulation of Bids'!G197),"",'Tabulation of Bids'!G197)</f>
        <v>0.01</v>
      </c>
      <c r="K311" s="134" t="str">
        <f t="shared" si="46"/>
        <v/>
      </c>
    </row>
    <row r="312" spans="1:11" ht="20.25" customHeight="1" x14ac:dyDescent="0.2">
      <c r="A312" s="309">
        <f>IF(ISBLANK('Tabulation of Bids'!A174),"",'Tabulation of Bids'!A174)</f>
        <v>157</v>
      </c>
      <c r="B312" s="310" t="str">
        <f>IF(ISBLANK('Tabulation of Bids'!B174),"",'Tabulation of Bids'!B174)</f>
        <v>DUCTILE IRON WATER MAIN, COMPLETE, 16"</v>
      </c>
      <c r="C312" s="307">
        <f>IF('Tabulation of Bids'!D174=0,"",'Tabulation of Bids'!D174)</f>
        <v>20</v>
      </c>
      <c r="D312" s="311" t="str">
        <f>IF(ISBLANK('Tabulation of Bids'!C174),"",'Tabulation of Bids'!C174)</f>
        <v>FOOT</v>
      </c>
      <c r="E312" s="267">
        <f t="shared" si="47"/>
        <v>2200</v>
      </c>
      <c r="F312" s="268" t="str">
        <f t="shared" si="44"/>
        <v/>
      </c>
      <c r="G312" s="296">
        <f t="shared" si="48"/>
        <v>20</v>
      </c>
      <c r="H312" s="167"/>
      <c r="I312" s="136" t="str">
        <f t="shared" si="45"/>
        <v/>
      </c>
      <c r="J312" s="134">
        <f>IF(ISBLANK('Tabulation of Bids'!G198),"",'Tabulation of Bids'!G198)</f>
        <v>110</v>
      </c>
      <c r="K312" s="134" t="str">
        <f t="shared" si="46"/>
        <v/>
      </c>
    </row>
    <row r="313" spans="1:11" ht="20.25" customHeight="1" x14ac:dyDescent="0.2">
      <c r="A313" s="309">
        <f>IF(ISBLANK('Tabulation of Bids'!A175),"",'Tabulation of Bids'!A175)</f>
        <v>158</v>
      </c>
      <c r="B313" s="310" t="str">
        <f>IF(ISBLANK('Tabulation of Bids'!B175),"",'Tabulation of Bids'!B175)</f>
        <v>WATER MAIN PROTECTION, 12"</v>
      </c>
      <c r="C313" s="307">
        <f>IF('Tabulation of Bids'!D175=0,"",'Tabulation of Bids'!D175)</f>
        <v>560</v>
      </c>
      <c r="D313" s="311" t="str">
        <f>IF(ISBLANK('Tabulation of Bids'!C175),"",'Tabulation of Bids'!C175)</f>
        <v>FOOT</v>
      </c>
      <c r="E313" s="267">
        <f t="shared" si="47"/>
        <v>67200</v>
      </c>
      <c r="F313" s="268" t="str">
        <f t="shared" si="44"/>
        <v/>
      </c>
      <c r="G313" s="296">
        <f t="shared" si="48"/>
        <v>560</v>
      </c>
      <c r="H313" s="167"/>
      <c r="I313" s="136" t="str">
        <f t="shared" si="45"/>
        <v/>
      </c>
      <c r="J313" s="134">
        <f>IF(ISBLANK('Tabulation of Bids'!G199),"",'Tabulation of Bids'!G199)</f>
        <v>120</v>
      </c>
      <c r="K313" s="134" t="str">
        <f t="shared" si="46"/>
        <v/>
      </c>
    </row>
    <row r="314" spans="1:11" ht="20.25" customHeight="1" x14ac:dyDescent="0.2">
      <c r="A314" s="309">
        <f>IF(ISBLANK('Tabulation of Bids'!A176),"",'Tabulation of Bids'!A176)</f>
        <v>159</v>
      </c>
      <c r="B314" s="310" t="str">
        <f>IF(ISBLANK('Tabulation of Bids'!B176),"",'Tabulation of Bids'!B176)</f>
        <v>WATER MAIN PROTECTION, 16"</v>
      </c>
      <c r="C314" s="307">
        <f>IF('Tabulation of Bids'!D176=0,"",'Tabulation of Bids'!D176)</f>
        <v>1360</v>
      </c>
      <c r="D314" s="311" t="str">
        <f>IF(ISBLANK('Tabulation of Bids'!C176),"",'Tabulation of Bids'!C176)</f>
        <v>FOOT</v>
      </c>
      <c r="E314" s="267">
        <f t="shared" si="47"/>
        <v>174080</v>
      </c>
      <c r="F314" s="268" t="str">
        <f t="shared" si="44"/>
        <v/>
      </c>
      <c r="G314" s="296">
        <f t="shared" si="48"/>
        <v>1360</v>
      </c>
      <c r="H314" s="167"/>
      <c r="I314" s="136" t="str">
        <f t="shared" si="45"/>
        <v/>
      </c>
      <c r="J314" s="134">
        <f>IF(ISBLANK('Tabulation of Bids'!G200),"",'Tabulation of Bids'!G200)</f>
        <v>128</v>
      </c>
      <c r="K314" s="134" t="str">
        <f t="shared" si="46"/>
        <v/>
      </c>
    </row>
    <row r="315" spans="1:11" ht="20.25" customHeight="1" x14ac:dyDescent="0.2">
      <c r="A315" s="309">
        <f>IF(ISBLANK('Tabulation of Bids'!A177),"",'Tabulation of Bids'!A177)</f>
        <v>160</v>
      </c>
      <c r="B315" s="310" t="str">
        <f>IF(ISBLANK('Tabulation of Bids'!B177),"",'Tabulation of Bids'!B177)</f>
        <v>WATER SERVICE PROTECTION, 2"</v>
      </c>
      <c r="C315" s="307">
        <f>IF('Tabulation of Bids'!D177=0,"",'Tabulation of Bids'!D177)</f>
        <v>2800</v>
      </c>
      <c r="D315" s="311" t="str">
        <f>IF(ISBLANK('Tabulation of Bids'!C177),"",'Tabulation of Bids'!C177)</f>
        <v>FOOT</v>
      </c>
      <c r="E315" s="267">
        <f t="shared" si="47"/>
        <v>448000</v>
      </c>
      <c r="F315" s="268" t="str">
        <f t="shared" si="44"/>
        <v/>
      </c>
      <c r="G315" s="296">
        <f t="shared" si="48"/>
        <v>2800</v>
      </c>
      <c r="H315" s="167"/>
      <c r="I315" s="136" t="str">
        <f t="shared" si="45"/>
        <v/>
      </c>
      <c r="J315" s="134">
        <f>IF(ISBLANK('Tabulation of Bids'!G201),"",'Tabulation of Bids'!G201)</f>
        <v>160</v>
      </c>
      <c r="K315" s="134" t="str">
        <f t="shared" si="46"/>
        <v/>
      </c>
    </row>
    <row r="316" spans="1:11" ht="20.25" customHeight="1" x14ac:dyDescent="0.2">
      <c r="A316" s="309">
        <f>IF(ISBLANK('Tabulation of Bids'!A178),"",'Tabulation of Bids'!A178)</f>
        <v>161</v>
      </c>
      <c r="B316" s="310" t="str">
        <f>IF(ISBLANK('Tabulation of Bids'!B178),"",'Tabulation of Bids'!B178)</f>
        <v>WATER SERVICE PROTECTION, 4"</v>
      </c>
      <c r="C316" s="307">
        <f>IF('Tabulation of Bids'!D178=0,"",'Tabulation of Bids'!D178)</f>
        <v>100</v>
      </c>
      <c r="D316" s="311" t="str">
        <f>IF(ISBLANK('Tabulation of Bids'!C178),"",'Tabulation of Bids'!C178)</f>
        <v>FOOT</v>
      </c>
      <c r="E316" s="267">
        <f t="shared" si="47"/>
        <v>21000</v>
      </c>
      <c r="F316" s="268" t="str">
        <f t="shared" si="44"/>
        <v/>
      </c>
      <c r="G316" s="296">
        <f t="shared" si="48"/>
        <v>100</v>
      </c>
      <c r="H316" s="167"/>
      <c r="I316" s="136" t="str">
        <f t="shared" si="45"/>
        <v/>
      </c>
      <c r="J316" s="134">
        <f>IF(ISBLANK('Tabulation of Bids'!G202),"",'Tabulation of Bids'!G202)</f>
        <v>210</v>
      </c>
      <c r="K316" s="134" t="str">
        <f t="shared" si="46"/>
        <v/>
      </c>
    </row>
    <row r="317" spans="1:11" ht="20.25" customHeight="1" x14ac:dyDescent="0.2">
      <c r="A317" s="309">
        <f>IF(ISBLANK('Tabulation of Bids'!A179),"",'Tabulation of Bids'!A179)</f>
        <v>162</v>
      </c>
      <c r="B317" s="310" t="str">
        <f>IF(ISBLANK('Tabulation of Bids'!B179),"",'Tabulation of Bids'!B179)</f>
        <v>WATER SERVICE PROTECTION, 6"</v>
      </c>
      <c r="C317" s="307">
        <f>IF('Tabulation of Bids'!D179=0,"",'Tabulation of Bids'!D179)</f>
        <v>100</v>
      </c>
      <c r="D317" s="311" t="str">
        <f>IF(ISBLANK('Tabulation of Bids'!C179),"",'Tabulation of Bids'!C179)</f>
        <v>FOOT</v>
      </c>
      <c r="E317" s="267">
        <f t="shared" si="47"/>
        <v>26500</v>
      </c>
      <c r="F317" s="268" t="str">
        <f t="shared" si="44"/>
        <v/>
      </c>
      <c r="G317" s="296">
        <f t="shared" si="48"/>
        <v>100</v>
      </c>
      <c r="H317" s="167"/>
      <c r="I317" s="136" t="str">
        <f t="shared" si="45"/>
        <v/>
      </c>
      <c r="J317" s="134">
        <f>IF(ISBLANK('Tabulation of Bids'!G203),"",'Tabulation of Bids'!G203)</f>
        <v>265</v>
      </c>
      <c r="K317" s="134" t="str">
        <f t="shared" si="46"/>
        <v/>
      </c>
    </row>
    <row r="318" spans="1:11" ht="20.25" customHeight="1" x14ac:dyDescent="0.2">
      <c r="A318" s="309">
        <f>IF(ISBLANK('Tabulation of Bids'!A180),"",'Tabulation of Bids'!A180)</f>
        <v>163</v>
      </c>
      <c r="B318" s="310" t="str">
        <f>IF(ISBLANK('Tabulation of Bids'!B180),"",'Tabulation of Bids'!B180)</f>
        <v>WATER SERVICE PROTECTION, 10"</v>
      </c>
      <c r="C318" s="307">
        <f>IF('Tabulation of Bids'!D180=0,"",'Tabulation of Bids'!D180)</f>
        <v>100</v>
      </c>
      <c r="D318" s="311" t="str">
        <f>IF(ISBLANK('Tabulation of Bids'!C180),"",'Tabulation of Bids'!C180)</f>
        <v>FOOT</v>
      </c>
      <c r="E318" s="267">
        <f t="shared" si="47"/>
        <v>13500</v>
      </c>
      <c r="F318" s="268" t="str">
        <f t="shared" si="44"/>
        <v/>
      </c>
      <c r="G318" s="296">
        <f t="shared" si="48"/>
        <v>100</v>
      </c>
      <c r="H318" s="167"/>
      <c r="I318" s="136" t="str">
        <f t="shared" si="45"/>
        <v/>
      </c>
      <c r="J318" s="134">
        <f>IF(ISBLANK('Tabulation of Bids'!G204),"",'Tabulation of Bids'!G204)</f>
        <v>135</v>
      </c>
      <c r="K318" s="134" t="str">
        <f t="shared" si="46"/>
        <v/>
      </c>
    </row>
    <row r="319" spans="1:11" ht="20.25" customHeight="1" x14ac:dyDescent="0.2">
      <c r="A319" s="309">
        <f>IF(ISBLANK('Tabulation of Bids'!A181),"",'Tabulation of Bids'!A181)</f>
        <v>164</v>
      </c>
      <c r="B319" s="310" t="str">
        <f>IF(ISBLANK('Tabulation of Bids'!B181),"",'Tabulation of Bids'!B181)</f>
        <v>PUBLIC WATER SERVICE (BORED), COPPER, COMPLETE 1"</v>
      </c>
      <c r="C319" s="307">
        <f>IF('Tabulation of Bids'!D181=0,"",'Tabulation of Bids'!D181)</f>
        <v>3800</v>
      </c>
      <c r="D319" s="311" t="str">
        <f>IF(ISBLANK('Tabulation of Bids'!C181),"",'Tabulation of Bids'!C181)</f>
        <v>FOOT</v>
      </c>
      <c r="E319" s="267">
        <f t="shared" si="47"/>
        <v>437000</v>
      </c>
      <c r="F319" s="268" t="str">
        <f t="shared" si="44"/>
        <v/>
      </c>
      <c r="G319" s="296">
        <f t="shared" si="48"/>
        <v>3800</v>
      </c>
      <c r="H319" s="167"/>
      <c r="I319" s="136" t="str">
        <f t="shared" si="45"/>
        <v/>
      </c>
      <c r="J319" s="134">
        <f>IF(ISBLANK('Tabulation of Bids'!G205),"",'Tabulation of Bids'!G205)</f>
        <v>115</v>
      </c>
      <c r="K319" s="134" t="str">
        <f t="shared" si="46"/>
        <v/>
      </c>
    </row>
    <row r="320" spans="1:11" ht="20.25" customHeight="1" x14ac:dyDescent="0.2">
      <c r="A320" s="309">
        <f>IF(ISBLANK('Tabulation of Bids'!A182),"",'Tabulation of Bids'!A182)</f>
        <v>165</v>
      </c>
      <c r="B320" s="310" t="str">
        <f>IF(ISBLANK('Tabulation of Bids'!B182),"",'Tabulation of Bids'!B182)</f>
        <v>PUBLIC WATER SERVICE (BORED), COPPER, COMPLETE 1.5"</v>
      </c>
      <c r="C320" s="307">
        <f>IF('Tabulation of Bids'!D182=0,"",'Tabulation of Bids'!D182)</f>
        <v>100</v>
      </c>
      <c r="D320" s="311" t="str">
        <f>IF(ISBLANK('Tabulation of Bids'!C182),"",'Tabulation of Bids'!C182)</f>
        <v>FOOT</v>
      </c>
      <c r="E320" s="267">
        <f t="shared" si="47"/>
        <v>12000</v>
      </c>
      <c r="F320" s="268" t="str">
        <f t="shared" si="44"/>
        <v/>
      </c>
      <c r="G320" s="296">
        <f t="shared" si="48"/>
        <v>100</v>
      </c>
      <c r="H320" s="167"/>
      <c r="I320" s="136" t="str">
        <f t="shared" si="45"/>
        <v/>
      </c>
      <c r="J320" s="134">
        <f>IF(ISBLANK('Tabulation of Bids'!G206),"",'Tabulation of Bids'!G206)</f>
        <v>120</v>
      </c>
      <c r="K320" s="134" t="str">
        <f t="shared" si="46"/>
        <v/>
      </c>
    </row>
    <row r="321" spans="1:11" ht="20.25" customHeight="1" x14ac:dyDescent="0.2">
      <c r="A321" s="309">
        <f>IF(ISBLANK('Tabulation of Bids'!A183),"",'Tabulation of Bids'!A183)</f>
        <v>166</v>
      </c>
      <c r="B321" s="310" t="str">
        <f>IF(ISBLANK('Tabulation of Bids'!B183),"",'Tabulation of Bids'!B183)</f>
        <v>PUBLIC WATER SERVICE (BORED), COPPER, COMPLETE 2"</v>
      </c>
      <c r="C321" s="307">
        <f>IF('Tabulation of Bids'!D183=0,"",'Tabulation of Bids'!D183)</f>
        <v>100</v>
      </c>
      <c r="D321" s="311" t="str">
        <f>IF(ISBLANK('Tabulation of Bids'!C183),"",'Tabulation of Bids'!C183)</f>
        <v>FOOT</v>
      </c>
      <c r="E321" s="267">
        <f t="shared" si="47"/>
        <v>14500</v>
      </c>
      <c r="F321" s="268" t="str">
        <f t="shared" si="44"/>
        <v/>
      </c>
      <c r="G321" s="296">
        <f t="shared" si="48"/>
        <v>100</v>
      </c>
      <c r="H321" s="167"/>
      <c r="I321" s="136" t="str">
        <f t="shared" si="45"/>
        <v/>
      </c>
      <c r="J321" s="134">
        <f>IF(ISBLANK('Tabulation of Bids'!G207),"",'Tabulation of Bids'!G207)</f>
        <v>145</v>
      </c>
      <c r="K321" s="134" t="str">
        <f t="shared" si="46"/>
        <v/>
      </c>
    </row>
    <row r="322" spans="1:11" ht="20.25" customHeight="1" x14ac:dyDescent="0.2">
      <c r="A322" s="309">
        <f>IF(ISBLANK('Tabulation of Bids'!A184),"",'Tabulation of Bids'!A184)</f>
        <v>167</v>
      </c>
      <c r="B322" s="310" t="str">
        <f>IF(ISBLANK('Tabulation of Bids'!B184),"",'Tabulation of Bids'!B184)</f>
        <v>PRIVATE WATER SERVICE (BORED OR PULLED), COPPER, COMPLETE, 1"</v>
      </c>
      <c r="C322" s="307">
        <f>IF('Tabulation of Bids'!D184=0,"",'Tabulation of Bids'!D184)</f>
        <v>3700</v>
      </c>
      <c r="D322" s="311" t="str">
        <f>IF(ISBLANK('Tabulation of Bids'!C184),"",'Tabulation of Bids'!C184)</f>
        <v>FOOT</v>
      </c>
      <c r="E322" s="267">
        <f t="shared" si="47"/>
        <v>462500</v>
      </c>
      <c r="F322" s="268" t="str">
        <f t="shared" si="44"/>
        <v/>
      </c>
      <c r="G322" s="296">
        <f t="shared" si="48"/>
        <v>3700</v>
      </c>
      <c r="H322" s="167"/>
      <c r="I322" s="136" t="str">
        <f t="shared" si="45"/>
        <v/>
      </c>
      <c r="J322" s="134">
        <f>IF(ISBLANK('Tabulation of Bids'!G208),"",'Tabulation of Bids'!G208)</f>
        <v>125</v>
      </c>
      <c r="K322" s="134" t="str">
        <f t="shared" si="46"/>
        <v/>
      </c>
    </row>
    <row r="323" spans="1:11" ht="20.25" customHeight="1" thickBot="1" x14ac:dyDescent="0.25">
      <c r="A323" s="309">
        <f>IF(ISBLANK('Tabulation of Bids'!A185),"",'Tabulation of Bids'!A185)</f>
        <v>168</v>
      </c>
      <c r="B323" s="310" t="str">
        <f>IF(ISBLANK('Tabulation of Bids'!B185),"",'Tabulation of Bids'!B185)</f>
        <v>PRIVATE WATER SERVICE (BORED OR PULLED), COPPER, COMPLETE, 1.5"</v>
      </c>
      <c r="C323" s="307">
        <f>IF('Tabulation of Bids'!D185=0,"",'Tabulation of Bids'!D185)</f>
        <v>50</v>
      </c>
      <c r="D323" s="311" t="str">
        <f>IF(ISBLANK('Tabulation of Bids'!C185),"",'Tabulation of Bids'!C185)</f>
        <v>FOOT</v>
      </c>
      <c r="E323" s="267">
        <f t="shared" si="47"/>
        <v>3250</v>
      </c>
      <c r="F323" s="268" t="str">
        <f t="shared" si="44"/>
        <v/>
      </c>
      <c r="G323" s="296">
        <f t="shared" si="48"/>
        <v>50</v>
      </c>
      <c r="H323" s="167"/>
      <c r="I323" s="136" t="str">
        <f t="shared" si="45"/>
        <v/>
      </c>
      <c r="J323" s="134">
        <f>IF(ISBLANK('Tabulation of Bids'!G209),"",'Tabulation of Bids'!G209)</f>
        <v>65</v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Sub Total</v>
      </c>
      <c r="B324" s="45"/>
      <c r="C324" s="46"/>
      <c r="D324" s="36"/>
      <c r="E324" s="236" t="e">
        <f>SUM(E300:E323)+SUM(E251:E274)+SUM(E202:E225)+SUM(E153:E176)+SUM(E104:E127)+SUM(E55:E78)+SUM(E7:E30)</f>
        <v>#VALUE!</v>
      </c>
      <c r="F324" s="26"/>
      <c r="G324" s="36"/>
      <c r="H324" s="46"/>
      <c r="I324" s="36"/>
      <c r="J324" s="25"/>
      <c r="K324" s="25" t="str">
        <f>IF(ISNUMBER(E324),SUM(K7:K30)+SUM(K55:K78)+SUM(K104:K127)+SUM(K153:K176)+SUM(K202:K225)+SUM(K251:K274)+SUM(K300:K323),"")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 t="str">
        <f>IF(A324="Sub Total","",SUM(K324:K329))</f>
        <v/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 t="str">
        <f>IF(ISNUMBER(K331),K330-K331,K330)</f>
        <v/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 t="str">
        <f>IF(ISNUMBER(K336),K332-K336,K332)</f>
        <v/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92" t="str">
        <f>IF(A398="",IF(ISNUMBER(J380),"ENGINEER'S PAYMENT ESTIMATE","ENGINEER'S FINAL PAYMENT ESTIMATE"),A392)</f>
        <v>ENGINEER'S FINAL PAYMENT ESTIMATE</v>
      </c>
      <c r="B343" s="392"/>
      <c r="C343" s="392"/>
      <c r="D343" s="392"/>
      <c r="E343" s="392"/>
      <c r="F343" s="392"/>
      <c r="G343" s="392"/>
      <c r="H343" s="392"/>
      <c r="I343" s="392"/>
      <c r="J343" s="392"/>
      <c r="K343" s="392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N-Trak Group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Loves Park, IL Bid Bond</v>
      </c>
      <c r="C346" s="12"/>
      <c r="D346" s="12"/>
      <c r="E346" s="12"/>
      <c r="F346" s="12"/>
      <c r="G346" s="12"/>
      <c r="H346" s="14"/>
      <c r="I346" s="393"/>
      <c r="J346" s="393"/>
      <c r="K346" s="393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>
        <f>IF(ISBLANK('Tabulation of Bids'!A188),"",'Tabulation of Bids'!A188)</f>
        <v>169</v>
      </c>
      <c r="B349" s="306" t="str">
        <f>IF(ISBLANK('Tabulation of Bids'!B188),"",'Tabulation of Bids'!B188)</f>
        <v>PRIVATE WATER SERVICE (BORED OR PULLED), COPPER, COMPLETE, 2"</v>
      </c>
      <c r="C349" s="307">
        <f>IF('Tabulation of Bids'!D188=0,"",'Tabulation of Bids'!D188)</f>
        <v>50</v>
      </c>
      <c r="D349" s="308" t="str">
        <f>IF(ISBLANK('Tabulation of Bids'!C188),"",'Tabulation of Bids'!C188)</f>
        <v>FOOT</v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>
        <f>IF($K$195="BLR 6303",IF(C349&gt;H349,C349-H349,""),"")</f>
        <v>50</v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>
        <f>IF(ISBLANK('Tabulation of Bids'!A189),"",'Tabulation of Bids'!A189)</f>
        <v>170</v>
      </c>
      <c r="B350" s="310" t="str">
        <f>IF(ISBLANK('Tabulation of Bids'!B189),"",'Tabulation of Bids'!B189)</f>
        <v>PUBLIC WATER SERVICE (OPEN-CUT), COPPER, COMPLETE 1"</v>
      </c>
      <c r="C350" s="307">
        <f>IF('Tabulation of Bids'!D189=0,"",'Tabulation of Bids'!D189)</f>
        <v>950</v>
      </c>
      <c r="D350" s="311" t="str">
        <f>IF(ISBLANK('Tabulation of Bids'!C189),"",'Tabulation of Bids'!C189)</f>
        <v>FOOT</v>
      </c>
      <c r="E350" s="267" t="str">
        <f t="shared" ref="E350:E372" si="52">IF(J350 = "","",J350*C350)</f>
        <v/>
      </c>
      <c r="F350" s="268" t="str">
        <f t="shared" si="49"/>
        <v/>
      </c>
      <c r="G350" s="296">
        <f t="shared" ref="G350:G372" si="53">IF($K$195="BLR 6303",IF(C350&gt;H350,C350-H350,""),"")</f>
        <v>950</v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>
        <f>IF(ISBLANK('Tabulation of Bids'!A190),"",'Tabulation of Bids'!A190)</f>
        <v>171</v>
      </c>
      <c r="B351" s="310" t="str">
        <f>IF(ISBLANK('Tabulation of Bids'!B190),"",'Tabulation of Bids'!B190)</f>
        <v>PUBLIC WATER SERVICE (OPEN-CUT), COPPER, COMPLETE 1.5"</v>
      </c>
      <c r="C351" s="307">
        <f>IF('Tabulation of Bids'!D190=0,"",'Tabulation of Bids'!D190)</f>
        <v>50</v>
      </c>
      <c r="D351" s="311" t="str">
        <f>IF(ISBLANK('Tabulation of Bids'!C190),"",'Tabulation of Bids'!C190)</f>
        <v>FOOT</v>
      </c>
      <c r="E351" s="267" t="str">
        <f t="shared" si="52"/>
        <v/>
      </c>
      <c r="F351" s="268" t="str">
        <f t="shared" si="49"/>
        <v/>
      </c>
      <c r="G351" s="296">
        <f t="shared" si="53"/>
        <v>50</v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>
        <f>IF(ISBLANK('Tabulation of Bids'!A191),"",'Tabulation of Bids'!A191)</f>
        <v>172</v>
      </c>
      <c r="B352" s="310" t="str">
        <f>IF(ISBLANK('Tabulation of Bids'!B191),"",'Tabulation of Bids'!B191)</f>
        <v>PUBLIC WATER SERVICE (OPEN-CUT), COPPER, COMPLETE 2"</v>
      </c>
      <c r="C352" s="307">
        <f>IF('Tabulation of Bids'!D191=0,"",'Tabulation of Bids'!D191)</f>
        <v>50</v>
      </c>
      <c r="D352" s="311" t="str">
        <f>IF(ISBLANK('Tabulation of Bids'!C191),"",'Tabulation of Bids'!C191)</f>
        <v>FOOT</v>
      </c>
      <c r="E352" s="267" t="str">
        <f t="shared" si="52"/>
        <v/>
      </c>
      <c r="F352" s="268" t="str">
        <f t="shared" si="49"/>
        <v/>
      </c>
      <c r="G352" s="296">
        <f t="shared" si="53"/>
        <v>50</v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>
        <f>IF(ISBLANK('Tabulation of Bids'!A192),"",'Tabulation of Bids'!A192)</f>
        <v>173</v>
      </c>
      <c r="B353" s="310" t="str">
        <f>IF(ISBLANK('Tabulation of Bids'!B192),"",'Tabulation of Bids'!B192)</f>
        <v>PUBLIC WATER SERVICE (OPEN-CUT), DUCTILE IRON, COMPLETE 6"</v>
      </c>
      <c r="C353" s="307">
        <f>IF('Tabulation of Bids'!D192=0,"",'Tabulation of Bids'!D192)</f>
        <v>50</v>
      </c>
      <c r="D353" s="311" t="str">
        <f>IF(ISBLANK('Tabulation of Bids'!C192),"",'Tabulation of Bids'!C192)</f>
        <v>FOOT</v>
      </c>
      <c r="E353" s="267" t="str">
        <f t="shared" si="52"/>
        <v/>
      </c>
      <c r="F353" s="268" t="str">
        <f t="shared" si="49"/>
        <v/>
      </c>
      <c r="G353" s="296">
        <f t="shared" si="53"/>
        <v>50</v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>
        <f>IF(ISBLANK('Tabulation of Bids'!A193),"",'Tabulation of Bids'!A193)</f>
        <v>174</v>
      </c>
      <c r="B354" s="310" t="str">
        <f>IF(ISBLANK('Tabulation of Bids'!B193),"",'Tabulation of Bids'!B193)</f>
        <v>CONNECT TO EXISTING/RELOCATED WATER METER (BASEMENT/CRAWL SPACE), COMPLETE</v>
      </c>
      <c r="C354" s="307">
        <f>IF('Tabulation of Bids'!D193=0,"",'Tabulation of Bids'!D193)</f>
        <v>115</v>
      </c>
      <c r="D354" s="311" t="str">
        <f>IF(ISBLANK('Tabulation of Bids'!C193),"",'Tabulation of Bids'!C193)</f>
        <v>EACH</v>
      </c>
      <c r="E354" s="267" t="str">
        <f t="shared" si="52"/>
        <v/>
      </c>
      <c r="F354" s="268" t="str">
        <f t="shared" si="49"/>
        <v/>
      </c>
      <c r="G354" s="296">
        <f t="shared" si="53"/>
        <v>115</v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>
        <f>IF(ISBLANK('Tabulation of Bids'!A194),"",'Tabulation of Bids'!A194)</f>
        <v>175</v>
      </c>
      <c r="B355" s="310" t="str">
        <f>IF(ISBLANK('Tabulation of Bids'!B194),"",'Tabulation of Bids'!B194)</f>
        <v>CONNECT TO EXISTING/RELOCATED WATER METER (SLAB ON GRADE), COMPLETE</v>
      </c>
      <c r="C355" s="307">
        <f>IF('Tabulation of Bids'!D194=0,"",'Tabulation of Bids'!D194)</f>
        <v>40</v>
      </c>
      <c r="D355" s="311" t="str">
        <f>IF(ISBLANK('Tabulation of Bids'!C194),"",'Tabulation of Bids'!C194)</f>
        <v>EACH</v>
      </c>
      <c r="E355" s="267" t="str">
        <f t="shared" si="52"/>
        <v/>
      </c>
      <c r="F355" s="268" t="str">
        <f t="shared" si="49"/>
        <v/>
      </c>
      <c r="G355" s="296">
        <f t="shared" si="53"/>
        <v>40</v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>
        <f>IF(ISBLANK('Tabulation of Bids'!A195),"",'Tabulation of Bids'!A195)</f>
        <v>176</v>
      </c>
      <c r="B356" s="310" t="str">
        <f>IF(ISBLANK('Tabulation of Bids'!B195),"",'Tabulation of Bids'!B195)</f>
        <v>INTERIOR WATER METER RELOCATION, COMPLETE</v>
      </c>
      <c r="C356" s="307">
        <f>IF('Tabulation of Bids'!D195=0,"",'Tabulation of Bids'!D195)</f>
        <v>1300</v>
      </c>
      <c r="D356" s="311" t="str">
        <f>IF(ISBLANK('Tabulation of Bids'!C195),"",'Tabulation of Bids'!C195)</f>
        <v>FOOT</v>
      </c>
      <c r="E356" s="267" t="str">
        <f t="shared" si="52"/>
        <v/>
      </c>
      <c r="F356" s="268" t="str">
        <f t="shared" si="49"/>
        <v/>
      </c>
      <c r="G356" s="296">
        <f t="shared" si="53"/>
        <v>1300</v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>
        <f>IF(ISBLANK('Tabulation of Bids'!A196),"",'Tabulation of Bids'!A196)</f>
        <v>177</v>
      </c>
      <c r="B357" s="310" t="str">
        <f>IF(ISBLANK('Tabulation of Bids'!B196),"",'Tabulation of Bids'!B196)</f>
        <v>RECONNECTION OF WATER SERVICE ELECTRICAL JUMPER CABLE</v>
      </c>
      <c r="C357" s="307">
        <f>IF('Tabulation of Bids'!D196=0,"",'Tabulation of Bids'!D196)</f>
        <v>136</v>
      </c>
      <c r="D357" s="311" t="str">
        <f>IF(ISBLANK('Tabulation of Bids'!C196),"",'Tabulation of Bids'!C196)</f>
        <v>EACH</v>
      </c>
      <c r="E357" s="267" t="str">
        <f t="shared" si="52"/>
        <v/>
      </c>
      <c r="F357" s="268" t="str">
        <f t="shared" si="49"/>
        <v/>
      </c>
      <c r="G357" s="296">
        <f t="shared" si="53"/>
        <v>136</v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>
        <f>IF(ISBLANK('Tabulation of Bids'!A197),"",'Tabulation of Bids'!A197)</f>
        <v>178</v>
      </c>
      <c r="B358" s="310" t="str">
        <f>IF(ISBLANK('Tabulation of Bids'!B197),"",'Tabulation of Bids'!B197)</f>
        <v>PRIMARY ELECTRICAL GROUNDING SYSTEM INSTALLATION</v>
      </c>
      <c r="C358" s="307">
        <f>IF('Tabulation of Bids'!D197=0,"",'Tabulation of Bids'!D197)</f>
        <v>136</v>
      </c>
      <c r="D358" s="311" t="str">
        <f>IF(ISBLANK('Tabulation of Bids'!C197),"",'Tabulation of Bids'!C197)</f>
        <v>EACH</v>
      </c>
      <c r="E358" s="267" t="str">
        <f t="shared" si="52"/>
        <v/>
      </c>
      <c r="F358" s="268" t="str">
        <f t="shared" si="49"/>
        <v/>
      </c>
      <c r="G358" s="296">
        <f t="shared" si="53"/>
        <v>136</v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>
        <f>IF(ISBLANK('Tabulation of Bids'!A198),"",'Tabulation of Bids'!A198)</f>
        <v>179</v>
      </c>
      <c r="B359" s="310" t="str">
        <f>IF(ISBLANK('Tabulation of Bids'!B198),"",'Tabulation of Bids'!B198)</f>
        <v>WATER MAIN QUALITY STORM SEWER, COMPLETE, 12"</v>
      </c>
      <c r="C359" s="307">
        <f>IF('Tabulation of Bids'!D198=0,"",'Tabulation of Bids'!D198)</f>
        <v>280</v>
      </c>
      <c r="D359" s="311" t="str">
        <f>IF(ISBLANK('Tabulation of Bids'!C198),"",'Tabulation of Bids'!C198)</f>
        <v>FOOT</v>
      </c>
      <c r="E359" s="267" t="str">
        <f t="shared" si="52"/>
        <v/>
      </c>
      <c r="F359" s="268" t="str">
        <f t="shared" si="49"/>
        <v/>
      </c>
      <c r="G359" s="296">
        <f t="shared" si="53"/>
        <v>280</v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>
        <f>IF(ISBLANK('Tabulation of Bids'!A199),"",'Tabulation of Bids'!A199)</f>
        <v>180</v>
      </c>
      <c r="B360" s="310" t="str">
        <f>IF(ISBLANK('Tabulation of Bids'!B199),"",'Tabulation of Bids'!B199)</f>
        <v>WATER MAIN QUALITY STORM SEWER, COMPLETE, 15"</v>
      </c>
      <c r="C360" s="307">
        <f>IF('Tabulation of Bids'!D199=0,"",'Tabulation of Bids'!D199)</f>
        <v>220</v>
      </c>
      <c r="D360" s="311" t="str">
        <f>IF(ISBLANK('Tabulation of Bids'!C199),"",'Tabulation of Bids'!C199)</f>
        <v>FOOT</v>
      </c>
      <c r="E360" s="267" t="str">
        <f t="shared" si="52"/>
        <v/>
      </c>
      <c r="F360" s="268" t="str">
        <f t="shared" si="49"/>
        <v/>
      </c>
      <c r="G360" s="296">
        <f t="shared" si="53"/>
        <v>220</v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>
        <f>IF(ISBLANK('Tabulation of Bids'!A200),"",'Tabulation of Bids'!A200)</f>
        <v>181</v>
      </c>
      <c r="B361" s="310" t="str">
        <f>IF(ISBLANK('Tabulation of Bids'!B200),"",'Tabulation of Bids'!B200)</f>
        <v>WATER MAIN QUALITY STORM SEWER, COMPLETE, 18"</v>
      </c>
      <c r="C361" s="307">
        <f>IF('Tabulation of Bids'!D200=0,"",'Tabulation of Bids'!D200)</f>
        <v>60</v>
      </c>
      <c r="D361" s="311" t="str">
        <f>IF(ISBLANK('Tabulation of Bids'!C200),"",'Tabulation of Bids'!C200)</f>
        <v>FOOT</v>
      </c>
      <c r="E361" s="267" t="str">
        <f t="shared" si="52"/>
        <v/>
      </c>
      <c r="F361" s="268" t="str">
        <f t="shared" si="49"/>
        <v/>
      </c>
      <c r="G361" s="296">
        <f t="shared" si="53"/>
        <v>60</v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>
        <f>IF(ISBLANK('Tabulation of Bids'!A201),"",'Tabulation of Bids'!A201)</f>
        <v>182</v>
      </c>
      <c r="B362" s="310" t="str">
        <f>IF(ISBLANK('Tabulation of Bids'!B201),"",'Tabulation of Bids'!B201)</f>
        <v>WATER MAIN QUALITY STORM SEWER, COMPLETE, 24"</v>
      </c>
      <c r="C362" s="307">
        <f>IF('Tabulation of Bids'!D201=0,"",'Tabulation of Bids'!D201)</f>
        <v>40</v>
      </c>
      <c r="D362" s="311" t="str">
        <f>IF(ISBLANK('Tabulation of Bids'!C201),"",'Tabulation of Bids'!C201)</f>
        <v>FOOT</v>
      </c>
      <c r="E362" s="267" t="str">
        <f t="shared" si="52"/>
        <v/>
      </c>
      <c r="F362" s="268" t="str">
        <f t="shared" si="49"/>
        <v/>
      </c>
      <c r="G362" s="296">
        <f t="shared" si="53"/>
        <v>40</v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>
        <f>IF(ISBLANK('Tabulation of Bids'!A202),"",'Tabulation of Bids'!A202)</f>
        <v>183</v>
      </c>
      <c r="B363" s="310" t="str">
        <f>IF(ISBLANK('Tabulation of Bids'!B202),"",'Tabulation of Bids'!B202)</f>
        <v>WATER MAIN QUALITY STORM SEWER, COMPLETE, 30"</v>
      </c>
      <c r="C363" s="307">
        <f>IF('Tabulation of Bids'!D202=0,"",'Tabulation of Bids'!D202)</f>
        <v>160</v>
      </c>
      <c r="D363" s="311" t="str">
        <f>IF(ISBLANK('Tabulation of Bids'!C202),"",'Tabulation of Bids'!C202)</f>
        <v>FOOT</v>
      </c>
      <c r="E363" s="267" t="str">
        <f t="shared" si="52"/>
        <v/>
      </c>
      <c r="F363" s="268" t="str">
        <f t="shared" si="49"/>
        <v/>
      </c>
      <c r="G363" s="296">
        <f t="shared" si="53"/>
        <v>160</v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>
        <f>IF(ISBLANK('Tabulation of Bids'!A203),"",'Tabulation of Bids'!A203)</f>
        <v>184</v>
      </c>
      <c r="B364" s="310" t="str">
        <f>IF(ISBLANK('Tabulation of Bids'!B203),"",'Tabulation of Bids'!B203)</f>
        <v>WATER MAIN QUALITY STORM SEWER, COMPLETE, 36"</v>
      </c>
      <c r="C364" s="307">
        <f>IF('Tabulation of Bids'!D203=0,"",'Tabulation of Bids'!D203)</f>
        <v>20</v>
      </c>
      <c r="D364" s="311" t="str">
        <f>IF(ISBLANK('Tabulation of Bids'!C203),"",'Tabulation of Bids'!C203)</f>
        <v>FOOT</v>
      </c>
      <c r="E364" s="267" t="str">
        <f t="shared" si="52"/>
        <v/>
      </c>
      <c r="F364" s="268" t="str">
        <f t="shared" si="49"/>
        <v/>
      </c>
      <c r="G364" s="296">
        <f t="shared" si="53"/>
        <v>20</v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>
        <f>IF(ISBLANK('Tabulation of Bids'!A204),"",'Tabulation of Bids'!A204)</f>
        <v>185</v>
      </c>
      <c r="B365" s="310" t="str">
        <f>IF(ISBLANK('Tabulation of Bids'!B204),"",'Tabulation of Bids'!B204)</f>
        <v>STORM SEWER, CLASS B, TYPE 1, 12" RCP</v>
      </c>
      <c r="C365" s="307">
        <f>IF('Tabulation of Bids'!D204=0,"",'Tabulation of Bids'!D204)</f>
        <v>20</v>
      </c>
      <c r="D365" s="311" t="str">
        <f>IF(ISBLANK('Tabulation of Bids'!C204),"",'Tabulation of Bids'!C204)</f>
        <v>FOOT</v>
      </c>
      <c r="E365" s="267" t="str">
        <f t="shared" si="52"/>
        <v/>
      </c>
      <c r="F365" s="268" t="str">
        <f t="shared" si="49"/>
        <v/>
      </c>
      <c r="G365" s="296">
        <f t="shared" si="53"/>
        <v>20</v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>
        <f>IF(ISBLANK('Tabulation of Bids'!A205),"",'Tabulation of Bids'!A205)</f>
        <v>186</v>
      </c>
      <c r="B366" s="310" t="str">
        <f>IF(ISBLANK('Tabulation of Bids'!B205),"",'Tabulation of Bids'!B205)</f>
        <v>WATER MAIN QUALITY PVC SANITARY SEWER SERVICE, 4"</v>
      </c>
      <c r="C366" s="307">
        <f>IF('Tabulation of Bids'!D205=0,"",'Tabulation of Bids'!D205)</f>
        <v>100</v>
      </c>
      <c r="D366" s="311" t="str">
        <f>IF(ISBLANK('Tabulation of Bids'!C205),"",'Tabulation of Bids'!C205)</f>
        <v>FOOT</v>
      </c>
      <c r="E366" s="267" t="str">
        <f t="shared" si="52"/>
        <v/>
      </c>
      <c r="F366" s="268" t="str">
        <f t="shared" si="49"/>
        <v/>
      </c>
      <c r="G366" s="296">
        <f t="shared" si="53"/>
        <v>100</v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>
        <f>IF(ISBLANK('Tabulation of Bids'!A206),"",'Tabulation of Bids'!A206)</f>
        <v>187</v>
      </c>
      <c r="B367" s="310" t="str">
        <f>IF(ISBLANK('Tabulation of Bids'!B206),"",'Tabulation of Bids'!B206)</f>
        <v>WATER MAIN QUALITY PVC SANITARY SEWER SERVICE, 6"</v>
      </c>
      <c r="C367" s="307">
        <f>IF('Tabulation of Bids'!D206=0,"",'Tabulation of Bids'!D206)</f>
        <v>100</v>
      </c>
      <c r="D367" s="311" t="str">
        <f>IF(ISBLANK('Tabulation of Bids'!C206),"",'Tabulation of Bids'!C206)</f>
        <v>FOOT</v>
      </c>
      <c r="E367" s="267" t="str">
        <f t="shared" si="52"/>
        <v/>
      </c>
      <c r="F367" s="268" t="str">
        <f t="shared" si="49"/>
        <v/>
      </c>
      <c r="G367" s="296">
        <f t="shared" si="53"/>
        <v>100</v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>
        <f>IF(ISBLANK('Tabulation of Bids'!A207),"",'Tabulation of Bids'!A207)</f>
        <v>188</v>
      </c>
      <c r="B368" s="310" t="str">
        <f>IF(ISBLANK('Tabulation of Bids'!B207),"",'Tabulation of Bids'!B207)</f>
        <v>WATER MAIN QUALITY PVC SANITARY SEWER, COMPLETE, 12"</v>
      </c>
      <c r="C368" s="307">
        <f>IF('Tabulation of Bids'!D207=0,"",'Tabulation of Bids'!D207)</f>
        <v>100</v>
      </c>
      <c r="D368" s="311" t="str">
        <f>IF(ISBLANK('Tabulation of Bids'!C207),"",'Tabulation of Bids'!C207)</f>
        <v>FOOT</v>
      </c>
      <c r="E368" s="267" t="str">
        <f t="shared" si="52"/>
        <v/>
      </c>
      <c r="F368" s="268" t="str">
        <f t="shared" si="49"/>
        <v/>
      </c>
      <c r="G368" s="296">
        <f t="shared" si="53"/>
        <v>100</v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>
        <f>IF(ISBLANK('Tabulation of Bids'!A208),"",'Tabulation of Bids'!A208)</f>
        <v>189</v>
      </c>
      <c r="B369" s="310" t="str">
        <f>IF(ISBLANK('Tabulation of Bids'!B208),"",'Tabulation of Bids'!B208)</f>
        <v>ROCK EXCAVATION</v>
      </c>
      <c r="C369" s="307">
        <f>IF('Tabulation of Bids'!D208=0,"",'Tabulation of Bids'!D208)</f>
        <v>50</v>
      </c>
      <c r="D369" s="311" t="str">
        <f>IF(ISBLANK('Tabulation of Bids'!C208),"",'Tabulation of Bids'!C208)</f>
        <v>CU YD</v>
      </c>
      <c r="E369" s="267" t="str">
        <f t="shared" si="52"/>
        <v/>
      </c>
      <c r="F369" s="268" t="str">
        <f t="shared" si="49"/>
        <v/>
      </c>
      <c r="G369" s="296">
        <f t="shared" si="53"/>
        <v>50</v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>
        <f>IF(ISBLANK('Tabulation of Bids'!A209),"",'Tabulation of Bids'!A209)</f>
        <v>190</v>
      </c>
      <c r="B370" s="310" t="str">
        <f>IF(ISBLANK('Tabulation of Bids'!B209),"",'Tabulation of Bids'!B209)</f>
        <v>EXPLORATORY EXCAVATION</v>
      </c>
      <c r="C370" s="307">
        <f>IF('Tabulation of Bids'!D209=0,"",'Tabulation of Bids'!D209)</f>
        <v>50</v>
      </c>
      <c r="D370" s="311" t="str">
        <f>IF(ISBLANK('Tabulation of Bids'!C209),"",'Tabulation of Bids'!C209)</f>
        <v>CU YD</v>
      </c>
      <c r="E370" s="267" t="str">
        <f t="shared" si="52"/>
        <v/>
      </c>
      <c r="F370" s="268" t="str">
        <f t="shared" si="49"/>
        <v/>
      </c>
      <c r="G370" s="296">
        <f t="shared" si="53"/>
        <v>50</v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>
        <f>IF(ISBLANK('Tabulation of Bids'!A210),"",'Tabulation of Bids'!A210)</f>
        <v>191</v>
      </c>
      <c r="B371" s="310" t="str">
        <f>IF(ISBLANK('Tabulation of Bids'!B210),"",'Tabulation of Bids'!B210)</f>
        <v>DOMESTIC AND FIRE WATER SERVICE COMBINATION INSIDE BUILDIN, COMPLETE, CASH ALLOWANCE</v>
      </c>
      <c r="C371" s="307">
        <f>IF('Tabulation of Bids'!D210=0,"",'Tabulation of Bids'!D210)</f>
        <v>1</v>
      </c>
      <c r="D371" s="311" t="str">
        <f>IF(ISBLANK('Tabulation of Bids'!C210),"",'Tabulation of Bids'!C210)</f>
        <v>EACH</v>
      </c>
      <c r="E371" s="267" t="str">
        <f t="shared" si="52"/>
        <v/>
      </c>
      <c r="F371" s="268" t="str">
        <f t="shared" si="49"/>
        <v/>
      </c>
      <c r="G371" s="296">
        <f t="shared" si="53"/>
        <v>1</v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 t="e">
        <f>SUM(E349:E372)+SUM(E300:E323)+SUM(E251:E274)+SUM(E202:E225)+SUM(E153:E176)+SUM(E104:E127)+SUM(E55:E78)+SUM(E7:E30)</f>
        <v>#VALUE!</v>
      </c>
      <c r="F373" s="26"/>
      <c r="G373" s="36"/>
      <c r="H373" s="46"/>
      <c r="I373" s="36"/>
      <c r="J373" s="25"/>
      <c r="K373" s="25" t="str">
        <f>IF(ISNUMBER(E373),SUM(K7:K30)+SUM(K55:K78)+SUM(K104:K127)+SUM(K153:K176)+SUM(K202:K225)+SUM(K251:K274)+SUM(K300:K323)+SUM(K349:K372),"")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92" t="str">
        <f>IF(A447="",IF(ISNUMBER(J429),"ENGINEER'S PAYMENT ESTIMATE","ENGINEER'S FINAL PAYMENT ESTIMATE"),A441)</f>
        <v>ENGINEER'S FINAL PAYMENT ESTIMATE</v>
      </c>
      <c r="B392" s="392"/>
      <c r="C392" s="392"/>
      <c r="D392" s="392"/>
      <c r="E392" s="392"/>
      <c r="F392" s="392"/>
      <c r="G392" s="392"/>
      <c r="H392" s="392"/>
      <c r="I392" s="392"/>
      <c r="J392" s="392"/>
      <c r="K392" s="392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N-Trak Group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Loves Park, IL Bid Bond</v>
      </c>
      <c r="C395" s="12"/>
      <c r="D395" s="12"/>
      <c r="E395" s="12"/>
      <c r="F395" s="12"/>
      <c r="G395" s="12"/>
      <c r="H395" s="14"/>
      <c r="I395" s="393"/>
      <c r="J395" s="393"/>
      <c r="K395" s="393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 t="e">
        <f>SUM(E398:E421)+SUM(E349:E372)+SUM(E300:E323)+SUM(E251:E274)+SUM(E202:E225)+SUM(E153:E176)+SUM(E104:E127)+SUM(E55:E78)+SUM(E7:E30)</f>
        <v>#VALUE!</v>
      </c>
      <c r="F422" s="26"/>
      <c r="G422" s="36"/>
      <c r="H422" s="46"/>
      <c r="I422" s="36"/>
      <c r="J422" s="25"/>
      <c r="K422" s="25" t="str">
        <f>IF(ISNUMBER(E422),SUM(K7:K30)+SUM(K55:K78)+SUM(K104:K127)+SUM(K153:K176)+SUM(K202:K225)+SUM(K251:K274)+SUM(K300:K323)+SUM(K349:K372)+SUM(K398:K421)+SUM(K447:K470)+SUM(K398:K421),"")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92" t="str">
        <f>IF(A496="",IF(ISNUMBER(J478),"ENGINEER'S PAYMENT ESTIMATE","ENGINEER'S FINAL PAYMENT ESTIMATE"),A490)</f>
        <v>ENGINEER'S FINAL PAYMENT ESTIMATE</v>
      </c>
      <c r="B441" s="392"/>
      <c r="C441" s="392"/>
      <c r="D441" s="392"/>
      <c r="E441" s="392"/>
      <c r="F441" s="392"/>
      <c r="G441" s="392"/>
      <c r="H441" s="392"/>
      <c r="I441" s="392"/>
      <c r="J441" s="392"/>
      <c r="K441" s="392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N-Trak Group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Loves Park, IL Bid Bond</v>
      </c>
      <c r="C444" s="12"/>
      <c r="D444" s="12"/>
      <c r="E444" s="12"/>
      <c r="F444" s="12"/>
      <c r="G444" s="12"/>
      <c r="H444" s="14"/>
      <c r="I444" s="393"/>
      <c r="J444" s="393"/>
      <c r="K444" s="393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 t="e">
        <f>SUM(E447:E470)+SUM(E398:E421)+SUM(E349:E372)+SUM(E300:E323)+SUM(E251:E274)+SUM(E202:E225)+SUM(E153:E176)+SUM(E104:E127)+SUM(E55:E78)+SUM(E7:E30)</f>
        <v>#VALUE!</v>
      </c>
      <c r="F471" s="26"/>
      <c r="G471" s="36"/>
      <c r="H471" s="46"/>
      <c r="I471" s="36"/>
      <c r="J471" s="25"/>
      <c r="K471" s="25" t="str">
        <f>IF(ISNUMBER(E471),SUM(K7:K30)+SUM(K55:K78)+SUM(K104:K127)+SUM(K153:K176)+SUM(K202:K225)+SUM(K251:K274)+SUM(K300:K323)+SUM(K349:K372)+SUM(K398:K421)+SUM(K447:K470),"")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92" t="str">
        <f>IF(A545="",IF(ISNUMBER(J527),"ENGINEER'S PAYMENT ESTIMATE","ENGINEER'S FINAL PAYMENT ESTIMATE"),A539)</f>
        <v>ENGINEER'S FINAL PAYMENT ESTIMATE</v>
      </c>
      <c r="B490" s="392"/>
      <c r="C490" s="392"/>
      <c r="D490" s="392"/>
      <c r="E490" s="392"/>
      <c r="F490" s="392"/>
      <c r="G490" s="392"/>
      <c r="H490" s="392"/>
      <c r="I490" s="392"/>
      <c r="J490" s="392"/>
      <c r="K490" s="392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N-Trak Group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Loves Park, IL Bid Bond</v>
      </c>
      <c r="C493" s="12"/>
      <c r="D493" s="12"/>
      <c r="E493" s="12"/>
      <c r="F493" s="12"/>
      <c r="G493" s="12"/>
      <c r="H493" s="14"/>
      <c r="I493" s="393"/>
      <c r="J493" s="393"/>
      <c r="K493" s="393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 t="e">
        <f>SUM(E496:E519)+SUM(E447:E470)+SUM(E398:E421)+SUM(E349:E372)+SUM(E300:E323)+SUM(E251:E274)+SUM(E202:E225)+SUM(E153:E176)+SUM(E104:E127)+SUM(E55:E78)+SUM(E7:E30)</f>
        <v>#VALUE!</v>
      </c>
      <c r="F520" s="26"/>
      <c r="G520" s="36"/>
      <c r="H520" s="46"/>
      <c r="I520" s="36"/>
      <c r="J520" s="25"/>
      <c r="K520" s="25" t="str">
        <f>IF(ISNUMBER(E520),SUM(K7:K30)+SUM(K55:K78)+SUM(K104:K127)+SUM(K153:K176)+SUM(K202:K225)+SUM(K251:K274)+SUM(K300:K323)+SUM(K349:K372)+SUM(K398:K421)+SUM(K447:K470)+SUM(K496:K519),"")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92" t="str">
        <f>IF(A594="",IF(ISNUMBER(J576),"ENGINEER'S PAYMENT ESTIMATE","ENGINEER'S FINAL PAYMENT ESTIMATE"),A588)</f>
        <v>ENGINEER'S FINAL PAYMENT ESTIMATE</v>
      </c>
      <c r="B539" s="392"/>
      <c r="C539" s="392"/>
      <c r="D539" s="392"/>
      <c r="E539" s="392"/>
      <c r="F539" s="392"/>
      <c r="G539" s="392"/>
      <c r="H539" s="392"/>
      <c r="I539" s="392"/>
      <c r="J539" s="392"/>
      <c r="K539" s="392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N-Trak Group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Loves Park, IL Bid Bond</v>
      </c>
      <c r="C542" s="12"/>
      <c r="D542" s="12"/>
      <c r="E542" s="12"/>
      <c r="F542" s="12"/>
      <c r="G542" s="12"/>
      <c r="H542" s="14"/>
      <c r="I542" s="393"/>
      <c r="J542" s="393"/>
      <c r="K542" s="393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 t="e">
        <f>SUM(E545:E568)+SUM(E496:E519)+SUM(E447:E470)+SUM(E398:E421)+SUM(E349:E372)+SUM(E300:E323)+SUM(E251:E274)+SUM(E202:E225)+SUM(E153:E176)+SUM(E104:E127)+SUM(E55:E78)+SUM(E7:E30)</f>
        <v>#VALUE!</v>
      </c>
      <c r="F569" s="26"/>
      <c r="G569" s="36"/>
      <c r="H569" s="46"/>
      <c r="I569" s="36"/>
      <c r="J569" s="25"/>
      <c r="K569" s="25" t="str">
        <f>IF(ISNUMBER(E569),SUM(K7:K30)+SUM(K55:K78)+SUM(K104:K127)+SUM(K153:K176)+SUM(K202:K225)+SUM(K251:K274)+SUM(K300:K323)+SUM(K349:K372)+SUM(K398:K421)+SUM(K447:K470)+SUM(K496:K519)+SUM(K545:K568),"")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92" t="str">
        <f>IF(A644="",IF(ISNUMBER(J625),"ENGINEER'S PAYMENT ESTIMATE","ENGINEER'S FINAL PAYMENT ESTIMATE"),A638)</f>
        <v>ENGINEER'S FINAL PAYMENT ESTIMATE</v>
      </c>
      <c r="B588" s="392"/>
      <c r="C588" s="392"/>
      <c r="D588" s="392"/>
      <c r="E588" s="392"/>
      <c r="F588" s="392"/>
      <c r="G588" s="392"/>
      <c r="H588" s="392"/>
      <c r="I588" s="392"/>
      <c r="J588" s="392"/>
      <c r="K588" s="392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N-Trak Group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Loves Park, IL Bid Bond</v>
      </c>
      <c r="C591" s="12"/>
      <c r="D591" s="12"/>
      <c r="E591" s="12"/>
      <c r="F591" s="12"/>
      <c r="G591" s="12"/>
      <c r="H591" s="14"/>
      <c r="I591" s="393"/>
      <c r="J591" s="393"/>
      <c r="K591" s="393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 t="e">
        <f>SUM(E594:E617)+SUM(E545:E568)+SUM(E496:E519)+SUM(E447:E470)+SUM(E398:E421)+SUM(E349:E372)+SUM(E300:E323)+SUM(E251:E274)+SUM(E202:E225)+SUM(E153:E176)+SUM(E104:E127)+SUM(E55:E78)+SUM(E7:E30)</f>
        <v>#VALUE!</v>
      </c>
      <c r="F618" s="26"/>
      <c r="G618" s="36"/>
      <c r="H618" s="46"/>
      <c r="I618" s="36"/>
      <c r="J618" s="25"/>
      <c r="K618" s="25" t="str">
        <f>IF(ISNUMBER(E618),SUM(K7:K30)+SUM(K55:K78)+SUM(K104:K127)+SUM(K153:K176)+SUM(K202:K225)+SUM(K251:K274)+SUM(K300:K323)+SUM(K349:K372)+SUM(K398:K421)+SUM(K447:K470)+SUM(K496:K519)+SUM(K545:K568)+SUM(K594:K617),"")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88"/>
      <c r="G5" s="38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98" t="s">
        <v>102</v>
      </c>
      <c r="G7" s="386"/>
    </row>
    <row r="8" spans="1:7" x14ac:dyDescent="0.2">
      <c r="A8" s="67" t="s">
        <v>49</v>
      </c>
      <c r="B8" s="67"/>
      <c r="C8" s="67"/>
      <c r="D8" s="67"/>
      <c r="E8" s="68" t="s">
        <v>50</v>
      </c>
      <c r="F8" s="388">
        <v>1</v>
      </c>
      <c r="G8" s="388"/>
    </row>
    <row r="9" spans="1:7" x14ac:dyDescent="0.2">
      <c r="A9" s="67"/>
      <c r="B9" s="67"/>
      <c r="C9" s="67"/>
      <c r="D9" s="67"/>
      <c r="E9" s="68" t="s">
        <v>25</v>
      </c>
      <c r="F9" s="397"/>
      <c r="G9" s="397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90" t="str">
        <f>'Tabulation of Bids'!G1</f>
        <v>N-Trak Group</v>
      </c>
      <c r="G10" s="39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9" t="s">
        <v>96</v>
      </c>
      <c r="B57" s="400"/>
      <c r="C57" s="400"/>
      <c r="D57" s="401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402"/>
      <c r="B58" s="403"/>
      <c r="C58" s="403"/>
      <c r="D58" s="404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95"/>
      <c r="B67" s="86" t="s">
        <v>64</v>
      </c>
      <c r="C67" s="86"/>
      <c r="D67" s="86"/>
      <c r="E67" s="86"/>
      <c r="F67" s="86"/>
      <c r="G67" s="86"/>
    </row>
    <row r="68" spans="1:7" x14ac:dyDescent="0.2">
      <c r="A68" s="396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95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96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95"/>
      <c r="B73" s="86" t="s">
        <v>67</v>
      </c>
      <c r="C73" s="86"/>
      <c r="D73" s="86"/>
      <c r="E73" s="86"/>
      <c r="F73" s="86"/>
      <c r="G73" s="86"/>
    </row>
    <row r="74" spans="1:7" x14ac:dyDescent="0.2">
      <c r="A74" s="396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2026-01-09T14:35:40Z</cp:lastPrinted>
  <dcterms:created xsi:type="dcterms:W3CDTF">2000-03-30T15:03:44Z</dcterms:created>
  <dcterms:modified xsi:type="dcterms:W3CDTF">2026-01-15T15:02:58Z</dcterms:modified>
</cp:coreProperties>
</file>